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Z41198\Desktop\Moje\"/>
    </mc:Choice>
  </mc:AlternateContent>
  <xr:revisionPtr revIDLastSave="0" documentId="13_ncr:1_{89FFE3F5-9EA6-444F-A06E-8F57CF3089A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Výsledky_muži_2023" sheetId="7" r:id="rId1"/>
    <sheet name="19.4.2023" sheetId="1" r:id="rId2"/>
    <sheet name="2.5.2023" sheetId="2" r:id="rId3"/>
    <sheet name="24.5.2023 Dýšina" sheetId="3" r:id="rId4"/>
    <sheet name="13.6.2023" sheetId="4" r:id="rId5"/>
    <sheet name="29.6.2023" sheetId="5" r:id="rId6"/>
    <sheet name="13.7.2023" sheetId="6" r:id="rId7"/>
    <sheet name="4.8.2023 Konopiště" sheetId="8" r:id="rId8"/>
    <sheet name="10.9.2023" sheetId="9" r:id="rId9"/>
    <sheet name="4.10.2023" sheetId="10" r:id="rId10"/>
  </sheets>
  <definedNames>
    <definedName name="_xlnm._FilterDatabase" localSheetId="0" hidden="1">Výsledky_muži_2023!$A$1:$C$81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2" i="7" l="1"/>
  <c r="AI4" i="7"/>
  <c r="AI3" i="7"/>
  <c r="AI6" i="7"/>
  <c r="AI7" i="7"/>
  <c r="AI9" i="7"/>
  <c r="AI11" i="7"/>
  <c r="AI10" i="7"/>
  <c r="AI12" i="7"/>
  <c r="AI20" i="7"/>
  <c r="AI29" i="7"/>
  <c r="AI30" i="7"/>
  <c r="AI31" i="7"/>
  <c r="AI97" i="7"/>
  <c r="AI52" i="7"/>
  <c r="AI53" i="7"/>
  <c r="AH2" i="7"/>
  <c r="AH4" i="7"/>
  <c r="AH3" i="7"/>
  <c r="AH6" i="7"/>
  <c r="AH7" i="7"/>
  <c r="AH9" i="7"/>
  <c r="AH11" i="7"/>
  <c r="AH10" i="7"/>
  <c r="AH12" i="7"/>
  <c r="AH20" i="7"/>
  <c r="AH29" i="7"/>
  <c r="AH30" i="7"/>
  <c r="AH31" i="7"/>
  <c r="AH97" i="7"/>
  <c r="AH52" i="7"/>
  <c r="AH53" i="7"/>
  <c r="AG2" i="7"/>
  <c r="AG4" i="7"/>
  <c r="AG3" i="7"/>
  <c r="AG6" i="7"/>
  <c r="AG7" i="7"/>
  <c r="AG9" i="7"/>
  <c r="AG11" i="7"/>
  <c r="AG10" i="7"/>
  <c r="AG12" i="7"/>
  <c r="AG20" i="7"/>
  <c r="AG29" i="7"/>
  <c r="AG30" i="7"/>
  <c r="AG31" i="7"/>
  <c r="AG97" i="7"/>
  <c r="AG52" i="7"/>
  <c r="AG53" i="7"/>
  <c r="AJ53" i="7" s="1"/>
  <c r="B158" i="7"/>
  <c r="AE7" i="7"/>
  <c r="AE57" i="7"/>
  <c r="AE21" i="7"/>
  <c r="AE68" i="7"/>
  <c r="AE10" i="7"/>
  <c r="AE72" i="7"/>
  <c r="AE73" i="7"/>
  <c r="AE22" i="7"/>
  <c r="AE5" i="7"/>
  <c r="AE29" i="7"/>
  <c r="AE38" i="7"/>
  <c r="AE39" i="7"/>
  <c r="AE40" i="7"/>
  <c r="AE30" i="7"/>
  <c r="AE23" i="7"/>
  <c r="AE9" i="7"/>
  <c r="AE97" i="7"/>
  <c r="AE18" i="7"/>
  <c r="AE31" i="7"/>
  <c r="AE103" i="7"/>
  <c r="AE20" i="7"/>
  <c r="AE104" i="7"/>
  <c r="AE105" i="7"/>
  <c r="AE42" i="7"/>
  <c r="AE107" i="7"/>
  <c r="AE52" i="7"/>
  <c r="AE108" i="7"/>
  <c r="AE110" i="7"/>
  <c r="AE113" i="7"/>
  <c r="AE114" i="7"/>
  <c r="AE6" i="7"/>
  <c r="AE125" i="7"/>
  <c r="AE46" i="7"/>
  <c r="AE27" i="7"/>
  <c r="AE131" i="7"/>
  <c r="AE135" i="7"/>
  <c r="AE136" i="7"/>
  <c r="AE48" i="7"/>
  <c r="AE138" i="7"/>
  <c r="AE16" i="7"/>
  <c r="AE19" i="7"/>
  <c r="AE50" i="7"/>
  <c r="AE146" i="7"/>
  <c r="AE153" i="7"/>
  <c r="AE2" i="7"/>
  <c r="AE156" i="7"/>
  <c r="AD7" i="7"/>
  <c r="AD57" i="7"/>
  <c r="AD21" i="7"/>
  <c r="AD68" i="7"/>
  <c r="AD10" i="7"/>
  <c r="AD72" i="7"/>
  <c r="AD73" i="7"/>
  <c r="AD22" i="7"/>
  <c r="AD5" i="7"/>
  <c r="AD29" i="7"/>
  <c r="AD38" i="7"/>
  <c r="AD39" i="7"/>
  <c r="AD40" i="7"/>
  <c r="AD30" i="7"/>
  <c r="AD23" i="7"/>
  <c r="AD9" i="7"/>
  <c r="AD97" i="7"/>
  <c r="AD18" i="7"/>
  <c r="AD31" i="7"/>
  <c r="AD103" i="7"/>
  <c r="AD20" i="7"/>
  <c r="AD104" i="7"/>
  <c r="AD105" i="7"/>
  <c r="AD42" i="7"/>
  <c r="AD107" i="7"/>
  <c r="AD52" i="7"/>
  <c r="AD108" i="7"/>
  <c r="AD110" i="7"/>
  <c r="AD113" i="7"/>
  <c r="AD114" i="7"/>
  <c r="AD6" i="7"/>
  <c r="AD125" i="7"/>
  <c r="AD46" i="7"/>
  <c r="AD27" i="7"/>
  <c r="AD131" i="7"/>
  <c r="AD135" i="7"/>
  <c r="AD136" i="7"/>
  <c r="AD48" i="7"/>
  <c r="AD138" i="7"/>
  <c r="AD16" i="7"/>
  <c r="AD19" i="7"/>
  <c r="AD50" i="7"/>
  <c r="AD146" i="7"/>
  <c r="AD153" i="7"/>
  <c r="AD2" i="7"/>
  <c r="AD156" i="7"/>
  <c r="AC7" i="7"/>
  <c r="AC57" i="7"/>
  <c r="AC21" i="7"/>
  <c r="AC68" i="7"/>
  <c r="AC10" i="7"/>
  <c r="AC72" i="7"/>
  <c r="AC73" i="7"/>
  <c r="AC22" i="7"/>
  <c r="AC5" i="7"/>
  <c r="AC29" i="7"/>
  <c r="AC38" i="7"/>
  <c r="AC39" i="7"/>
  <c r="AC40" i="7"/>
  <c r="AC30" i="7"/>
  <c r="AC23" i="7"/>
  <c r="AC9" i="7"/>
  <c r="AC97" i="7"/>
  <c r="AC18" i="7"/>
  <c r="AC31" i="7"/>
  <c r="AC103" i="7"/>
  <c r="AC20" i="7"/>
  <c r="AC104" i="7"/>
  <c r="AC105" i="7"/>
  <c r="AC42" i="7"/>
  <c r="AC107" i="7"/>
  <c r="AC52" i="7"/>
  <c r="AC108" i="7"/>
  <c r="AC110" i="7"/>
  <c r="AC113" i="7"/>
  <c r="AC114" i="7"/>
  <c r="AC6" i="7"/>
  <c r="AC125" i="7"/>
  <c r="AC46" i="7"/>
  <c r="AC27" i="7"/>
  <c r="AC131" i="7"/>
  <c r="AC135" i="7"/>
  <c r="AC136" i="7"/>
  <c r="AC48" i="7"/>
  <c r="AC138" i="7"/>
  <c r="AC16" i="7"/>
  <c r="AC19" i="7"/>
  <c r="AC50" i="7"/>
  <c r="AC146" i="7"/>
  <c r="AC153" i="7"/>
  <c r="AC2" i="7"/>
  <c r="AC156" i="7"/>
  <c r="K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2" i="8"/>
  <c r="AA7" i="7"/>
  <c r="AA4" i="7"/>
  <c r="AA61" i="7"/>
  <c r="AA64" i="7"/>
  <c r="AA65" i="7"/>
  <c r="AA3" i="7"/>
  <c r="AA69" i="7"/>
  <c r="AA70" i="7"/>
  <c r="AA71" i="7"/>
  <c r="AA77" i="7"/>
  <c r="AA78" i="7"/>
  <c r="AA79" i="7"/>
  <c r="AA80" i="7"/>
  <c r="AA22" i="7"/>
  <c r="AA5" i="7"/>
  <c r="AA87" i="7"/>
  <c r="AA30" i="7"/>
  <c r="AA92" i="7"/>
  <c r="AA95" i="7"/>
  <c r="AA18" i="7"/>
  <c r="AA41" i="7"/>
  <c r="AA31" i="7"/>
  <c r="AA102" i="7"/>
  <c r="AA12" i="7"/>
  <c r="AA24" i="7"/>
  <c r="AA25" i="7"/>
  <c r="AA118" i="7"/>
  <c r="AA6" i="7"/>
  <c r="AA122" i="7"/>
  <c r="AA126" i="7"/>
  <c r="AA128" i="7"/>
  <c r="AA46" i="7"/>
  <c r="AA27" i="7"/>
  <c r="AA47" i="7"/>
  <c r="AA137" i="7"/>
  <c r="AA16" i="7"/>
  <c r="AA139" i="7"/>
  <c r="AA19" i="7"/>
  <c r="AA50" i="7"/>
  <c r="AA11" i="7"/>
  <c r="AA149" i="7"/>
  <c r="AA28" i="7"/>
  <c r="AA17" i="7"/>
  <c r="AA2" i="7"/>
  <c r="Z7" i="7"/>
  <c r="Z4" i="7"/>
  <c r="Z61" i="7"/>
  <c r="Z64" i="7"/>
  <c r="Z65" i="7"/>
  <c r="Z3" i="7"/>
  <c r="Z69" i="7"/>
  <c r="Z70" i="7"/>
  <c r="Z71" i="7"/>
  <c r="Z77" i="7"/>
  <c r="Z78" i="7"/>
  <c r="Z79" i="7"/>
  <c r="Z80" i="7"/>
  <c r="Z22" i="7"/>
  <c r="Z5" i="7"/>
  <c r="Z87" i="7"/>
  <c r="Z30" i="7"/>
  <c r="Z92" i="7"/>
  <c r="Z95" i="7"/>
  <c r="Z18" i="7"/>
  <c r="Z41" i="7"/>
  <c r="Z31" i="7"/>
  <c r="Z102" i="7"/>
  <c r="Z12" i="7"/>
  <c r="Z24" i="7"/>
  <c r="Z25" i="7"/>
  <c r="Z118" i="7"/>
  <c r="Z6" i="7"/>
  <c r="Z122" i="7"/>
  <c r="Z126" i="7"/>
  <c r="Z128" i="7"/>
  <c r="Z46" i="7"/>
  <c r="Z27" i="7"/>
  <c r="Z47" i="7"/>
  <c r="Z137" i="7"/>
  <c r="Z16" i="7"/>
  <c r="Z139" i="7"/>
  <c r="Z19" i="7"/>
  <c r="Z50" i="7"/>
  <c r="Z11" i="7"/>
  <c r="Z149" i="7"/>
  <c r="Z28" i="7"/>
  <c r="Z17" i="7"/>
  <c r="Z2" i="7"/>
  <c r="Y7" i="7"/>
  <c r="Y4" i="7"/>
  <c r="Y61" i="7"/>
  <c r="Y64" i="7"/>
  <c r="Y65" i="7"/>
  <c r="Y3" i="7"/>
  <c r="Y69" i="7"/>
  <c r="Y70" i="7"/>
  <c r="Y71" i="7"/>
  <c r="Y77" i="7"/>
  <c r="Y78" i="7"/>
  <c r="Y79" i="7"/>
  <c r="Y80" i="7"/>
  <c r="Y22" i="7"/>
  <c r="Y5" i="7"/>
  <c r="Y87" i="7"/>
  <c r="Y30" i="7"/>
  <c r="Y92" i="7"/>
  <c r="Y95" i="7"/>
  <c r="Y18" i="7"/>
  <c r="Y41" i="7"/>
  <c r="Y31" i="7"/>
  <c r="Y102" i="7"/>
  <c r="Y12" i="7"/>
  <c r="Y24" i="7"/>
  <c r="Y25" i="7"/>
  <c r="Y118" i="7"/>
  <c r="Y6" i="7"/>
  <c r="Y122" i="7"/>
  <c r="Y126" i="7"/>
  <c r="Y128" i="7"/>
  <c r="Y46" i="7"/>
  <c r="Y27" i="7"/>
  <c r="Y47" i="7"/>
  <c r="Y137" i="7"/>
  <c r="Y16" i="7"/>
  <c r="Y139" i="7"/>
  <c r="Y19" i="7"/>
  <c r="Y50" i="7"/>
  <c r="Y11" i="7"/>
  <c r="Y149" i="7"/>
  <c r="Y28" i="7"/>
  <c r="Y17" i="7"/>
  <c r="Y2" i="7"/>
  <c r="W54" i="7"/>
  <c r="W7" i="7"/>
  <c r="W4" i="7"/>
  <c r="W58" i="7"/>
  <c r="W59" i="7"/>
  <c r="W67" i="7"/>
  <c r="W21" i="7"/>
  <c r="W10" i="7"/>
  <c r="W15" i="7"/>
  <c r="W22" i="7"/>
  <c r="W33" i="7"/>
  <c r="W5" i="7"/>
  <c r="W34" i="7"/>
  <c r="W29" i="7"/>
  <c r="W13" i="7"/>
  <c r="W36" i="7"/>
  <c r="W23" i="7"/>
  <c r="W9" i="7"/>
  <c r="W18" i="7"/>
  <c r="W100" i="7"/>
  <c r="W12" i="7"/>
  <c r="W8" i="7"/>
  <c r="W20" i="7"/>
  <c r="W106" i="7"/>
  <c r="W109" i="7"/>
  <c r="W6" i="7"/>
  <c r="W119" i="7"/>
  <c r="W123" i="7"/>
  <c r="W26" i="7"/>
  <c r="W124" i="7"/>
  <c r="W19" i="7"/>
  <c r="W49" i="7"/>
  <c r="W14" i="7"/>
  <c r="V54" i="7"/>
  <c r="V7" i="7"/>
  <c r="V4" i="7"/>
  <c r="V58" i="7"/>
  <c r="V59" i="7"/>
  <c r="V67" i="7"/>
  <c r="V21" i="7"/>
  <c r="V10" i="7"/>
  <c r="V15" i="7"/>
  <c r="V22" i="7"/>
  <c r="V33" i="7"/>
  <c r="V5" i="7"/>
  <c r="V34" i="7"/>
  <c r="V29" i="7"/>
  <c r="V13" i="7"/>
  <c r="V36" i="7"/>
  <c r="V23" i="7"/>
  <c r="V9" i="7"/>
  <c r="V18" i="7"/>
  <c r="V100" i="7"/>
  <c r="V12" i="7"/>
  <c r="V8" i="7"/>
  <c r="V20" i="7"/>
  <c r="V106" i="7"/>
  <c r="V109" i="7"/>
  <c r="V6" i="7"/>
  <c r="V119" i="7"/>
  <c r="V123" i="7"/>
  <c r="V26" i="7"/>
  <c r="V124" i="7"/>
  <c r="V19" i="7"/>
  <c r="V49" i="7"/>
  <c r="V14" i="7"/>
  <c r="U54" i="7"/>
  <c r="U7" i="7"/>
  <c r="U4" i="7"/>
  <c r="U58" i="7"/>
  <c r="U59" i="7"/>
  <c r="U67" i="7"/>
  <c r="U21" i="7"/>
  <c r="U10" i="7"/>
  <c r="U15" i="7"/>
  <c r="U22" i="7"/>
  <c r="U33" i="7"/>
  <c r="U5" i="7"/>
  <c r="U34" i="7"/>
  <c r="U29" i="7"/>
  <c r="U13" i="7"/>
  <c r="U36" i="7"/>
  <c r="U23" i="7"/>
  <c r="U9" i="7"/>
  <c r="U18" i="7"/>
  <c r="U100" i="7"/>
  <c r="U12" i="7"/>
  <c r="U8" i="7"/>
  <c r="U20" i="7"/>
  <c r="U106" i="7"/>
  <c r="U109" i="7"/>
  <c r="U6" i="7"/>
  <c r="U119" i="7"/>
  <c r="U123" i="7"/>
  <c r="U26" i="7"/>
  <c r="U124" i="7"/>
  <c r="U19" i="7"/>
  <c r="U49" i="7"/>
  <c r="U14" i="7"/>
  <c r="S55" i="7"/>
  <c r="S7" i="7"/>
  <c r="S4" i="7"/>
  <c r="S63" i="7"/>
  <c r="S3" i="7"/>
  <c r="S21" i="7"/>
  <c r="S75" i="7"/>
  <c r="S76" i="7"/>
  <c r="S82" i="7"/>
  <c r="S15" i="7"/>
  <c r="S83" i="7"/>
  <c r="S33" i="7"/>
  <c r="S5" i="7"/>
  <c r="S13" i="7"/>
  <c r="S37" i="7"/>
  <c r="S39" i="7"/>
  <c r="S40" i="7"/>
  <c r="S93" i="7"/>
  <c r="S9" i="7"/>
  <c r="S98" i="7"/>
  <c r="S99" i="7"/>
  <c r="S101" i="7"/>
  <c r="S12" i="7"/>
  <c r="S8" i="7"/>
  <c r="S42" i="7"/>
  <c r="S44" i="7"/>
  <c r="S24" i="7"/>
  <c r="S45" i="7"/>
  <c r="S121" i="7"/>
  <c r="S26" i="7"/>
  <c r="S133" i="7"/>
  <c r="S48" i="7"/>
  <c r="S141" i="7"/>
  <c r="S11" i="7"/>
  <c r="S152" i="7"/>
  <c r="S14" i="7"/>
  <c r="S17" i="7"/>
  <c r="S155" i="7"/>
  <c r="S2" i="7"/>
  <c r="S157" i="7"/>
  <c r="R55" i="7"/>
  <c r="R7" i="7"/>
  <c r="R4" i="7"/>
  <c r="R63" i="7"/>
  <c r="T63" i="7" s="1"/>
  <c r="R3" i="7"/>
  <c r="R21" i="7"/>
  <c r="R75" i="7"/>
  <c r="R76" i="7"/>
  <c r="R82" i="7"/>
  <c r="R15" i="7"/>
  <c r="R83" i="7"/>
  <c r="R33" i="7"/>
  <c r="R5" i="7"/>
  <c r="R13" i="7"/>
  <c r="R37" i="7"/>
  <c r="R39" i="7"/>
  <c r="R40" i="7"/>
  <c r="R93" i="7"/>
  <c r="R9" i="7"/>
  <c r="R98" i="7"/>
  <c r="R99" i="7"/>
  <c r="T99" i="7" s="1"/>
  <c r="R101" i="7"/>
  <c r="R12" i="7"/>
  <c r="R8" i="7"/>
  <c r="R42" i="7"/>
  <c r="R44" i="7"/>
  <c r="R24" i="7"/>
  <c r="R45" i="7"/>
  <c r="R121" i="7"/>
  <c r="R26" i="7"/>
  <c r="R133" i="7"/>
  <c r="R48" i="7"/>
  <c r="R141" i="7"/>
  <c r="R11" i="7"/>
  <c r="R152" i="7"/>
  <c r="R14" i="7"/>
  <c r="R17" i="7"/>
  <c r="R155" i="7"/>
  <c r="R2" i="7"/>
  <c r="R157" i="7"/>
  <c r="Q55" i="7"/>
  <c r="T55" i="7" s="1"/>
  <c r="Q7" i="7"/>
  <c r="Q4" i="7"/>
  <c r="Q3" i="7"/>
  <c r="Q21" i="7"/>
  <c r="Q75" i="7"/>
  <c r="Q76" i="7"/>
  <c r="Q82" i="7"/>
  <c r="Q15" i="7"/>
  <c r="Q83" i="7"/>
  <c r="Q33" i="7"/>
  <c r="Q5" i="7"/>
  <c r="Q13" i="7"/>
  <c r="Q37" i="7"/>
  <c r="Q39" i="7"/>
  <c r="Q40" i="7"/>
  <c r="Q93" i="7"/>
  <c r="Q9" i="7"/>
  <c r="Q98" i="7"/>
  <c r="Q101" i="7"/>
  <c r="Q12" i="7"/>
  <c r="Q8" i="7"/>
  <c r="Q42" i="7"/>
  <c r="Q44" i="7"/>
  <c r="Q24" i="7"/>
  <c r="Q45" i="7"/>
  <c r="Q121" i="7"/>
  <c r="Q26" i="7"/>
  <c r="Q133" i="7"/>
  <c r="Q48" i="7"/>
  <c r="Q141" i="7"/>
  <c r="Q11" i="7"/>
  <c r="Q152" i="7"/>
  <c r="Q14" i="7"/>
  <c r="Q17" i="7"/>
  <c r="Q155" i="7"/>
  <c r="Q2" i="7"/>
  <c r="Q157" i="7"/>
  <c r="O7" i="7"/>
  <c r="O4" i="7"/>
  <c r="O3" i="7"/>
  <c r="O10" i="7"/>
  <c r="O15" i="7"/>
  <c r="O34" i="7"/>
  <c r="O35" i="7"/>
  <c r="O13" i="7"/>
  <c r="O37" i="7"/>
  <c r="O94" i="7"/>
  <c r="O9" i="7"/>
  <c r="O96" i="7"/>
  <c r="O8" i="7"/>
  <c r="O20" i="7"/>
  <c r="O43" i="7"/>
  <c r="O111" i="7"/>
  <c r="O44" i="7"/>
  <c r="O112" i="7"/>
  <c r="O24" i="7"/>
  <c r="O45" i="7"/>
  <c r="O25" i="7"/>
  <c r="O26" i="7"/>
  <c r="O127" i="7"/>
  <c r="O27" i="7"/>
  <c r="O129" i="7"/>
  <c r="O130" i="7"/>
  <c r="O16" i="7"/>
  <c r="O147" i="7"/>
  <c r="O11" i="7"/>
  <c r="O151" i="7"/>
  <c r="O28" i="7"/>
  <c r="O14" i="7"/>
  <c r="O2" i="7"/>
  <c r="O53" i="7"/>
  <c r="N7" i="7"/>
  <c r="N4" i="7"/>
  <c r="N3" i="7"/>
  <c r="N10" i="7"/>
  <c r="N15" i="7"/>
  <c r="N34" i="7"/>
  <c r="N35" i="7"/>
  <c r="N13" i="7"/>
  <c r="N37" i="7"/>
  <c r="N94" i="7"/>
  <c r="N9" i="7"/>
  <c r="N96" i="7"/>
  <c r="N8" i="7"/>
  <c r="N20" i="7"/>
  <c r="N43" i="7"/>
  <c r="N111" i="7"/>
  <c r="N44" i="7"/>
  <c r="N112" i="7"/>
  <c r="N24" i="7"/>
  <c r="N45" i="7"/>
  <c r="N25" i="7"/>
  <c r="N26" i="7"/>
  <c r="N127" i="7"/>
  <c r="N27" i="7"/>
  <c r="N129" i="7"/>
  <c r="N130" i="7"/>
  <c r="N16" i="7"/>
  <c r="N147" i="7"/>
  <c r="N11" i="7"/>
  <c r="N151" i="7"/>
  <c r="N28" i="7"/>
  <c r="N14" i="7"/>
  <c r="N2" i="7"/>
  <c r="N53" i="7"/>
  <c r="M7" i="7"/>
  <c r="M4" i="7"/>
  <c r="M3" i="7"/>
  <c r="M10" i="7"/>
  <c r="M15" i="7"/>
  <c r="M34" i="7"/>
  <c r="M35" i="7"/>
  <c r="M13" i="7"/>
  <c r="M37" i="7"/>
  <c r="M94" i="7"/>
  <c r="M9" i="7"/>
  <c r="M96" i="7"/>
  <c r="M8" i="7"/>
  <c r="M20" i="7"/>
  <c r="M43" i="7"/>
  <c r="M111" i="7"/>
  <c r="M44" i="7"/>
  <c r="M112" i="7"/>
  <c r="M24" i="7"/>
  <c r="M45" i="7"/>
  <c r="M25" i="7"/>
  <c r="M26" i="7"/>
  <c r="M127" i="7"/>
  <c r="M27" i="7"/>
  <c r="M129" i="7"/>
  <c r="M130" i="7"/>
  <c r="M16" i="7"/>
  <c r="M147" i="7"/>
  <c r="M11" i="7"/>
  <c r="M151" i="7"/>
  <c r="M28" i="7"/>
  <c r="M14" i="7"/>
  <c r="M2" i="7"/>
  <c r="M53" i="7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2" i="3"/>
  <c r="T7" i="7" l="1"/>
  <c r="AJ31" i="7"/>
  <c r="AJ29" i="7"/>
  <c r="AJ9" i="7"/>
  <c r="AJ7" i="7"/>
  <c r="AJ30" i="7"/>
  <c r="AJ6" i="7"/>
  <c r="AJ3" i="7"/>
  <c r="AJ20" i="7"/>
  <c r="AJ4" i="7"/>
  <c r="AJ12" i="7"/>
  <c r="AJ2" i="7"/>
  <c r="AJ10" i="7"/>
  <c r="AJ52" i="7"/>
  <c r="AJ11" i="7"/>
  <c r="AF146" i="7"/>
  <c r="AF131" i="7"/>
  <c r="AF108" i="7"/>
  <c r="D108" i="7" s="1"/>
  <c r="AF31" i="7"/>
  <c r="AF38" i="7"/>
  <c r="AF50" i="7"/>
  <c r="AF27" i="7"/>
  <c r="AF18" i="7"/>
  <c r="AF9" i="7"/>
  <c r="AF16" i="7"/>
  <c r="AF125" i="7"/>
  <c r="AF42" i="7"/>
  <c r="AF2" i="7"/>
  <c r="AF136" i="7"/>
  <c r="AF113" i="7"/>
  <c r="AF20" i="7"/>
  <c r="AF40" i="7"/>
  <c r="AF22" i="7"/>
  <c r="AF23" i="7"/>
  <c r="AF73" i="7"/>
  <c r="AF46" i="7"/>
  <c r="AF107" i="7"/>
  <c r="AF97" i="7"/>
  <c r="AF5" i="7"/>
  <c r="AF138" i="7"/>
  <c r="AF6" i="7"/>
  <c r="AF105" i="7"/>
  <c r="AF57" i="7"/>
  <c r="AF48" i="7"/>
  <c r="AF68" i="7"/>
  <c r="AF21" i="7"/>
  <c r="AF7" i="7"/>
  <c r="AF10" i="7"/>
  <c r="AF156" i="7"/>
  <c r="AF114" i="7"/>
  <c r="AF104" i="7"/>
  <c r="AF30" i="7"/>
  <c r="AF72" i="7"/>
  <c r="AF153" i="7"/>
  <c r="AF135" i="7"/>
  <c r="AF110" i="7"/>
  <c r="AF103" i="7"/>
  <c r="AF39" i="7"/>
  <c r="AF52" i="7"/>
  <c r="AF29" i="7"/>
  <c r="AF19" i="7"/>
  <c r="T98" i="7"/>
  <c r="T33" i="7"/>
  <c r="AB28" i="7"/>
  <c r="AB25" i="7"/>
  <c r="AB92" i="7"/>
  <c r="AB77" i="7"/>
  <c r="T14" i="7"/>
  <c r="T13" i="7"/>
  <c r="X14" i="7"/>
  <c r="X15" i="7"/>
  <c r="X54" i="7"/>
  <c r="T21" i="7"/>
  <c r="T155" i="7"/>
  <c r="D155" i="7" s="1"/>
  <c r="T26" i="7"/>
  <c r="T101" i="7"/>
  <c r="D101" i="7" s="1"/>
  <c r="T37" i="7"/>
  <c r="T75" i="7"/>
  <c r="T2" i="7"/>
  <c r="T133" i="7"/>
  <c r="T12" i="7"/>
  <c r="AB11" i="7"/>
  <c r="AB46" i="7"/>
  <c r="AB12" i="7"/>
  <c r="AB87" i="7"/>
  <c r="AB70" i="7"/>
  <c r="T17" i="7"/>
  <c r="T121" i="7"/>
  <c r="T5" i="7"/>
  <c r="T3" i="7"/>
  <c r="T141" i="7"/>
  <c r="T40" i="7"/>
  <c r="T82" i="7"/>
  <c r="T157" i="7"/>
  <c r="T48" i="7"/>
  <c r="T8" i="7"/>
  <c r="T76" i="7"/>
  <c r="D76" i="7" s="1"/>
  <c r="T11" i="7"/>
  <c r="T44" i="7"/>
  <c r="T93" i="7"/>
  <c r="D93" i="7" s="1"/>
  <c r="T9" i="7"/>
  <c r="T83" i="7"/>
  <c r="D83" i="7" s="1"/>
  <c r="T152" i="7"/>
  <c r="T24" i="7"/>
  <c r="T4" i="7"/>
  <c r="AB4" i="7"/>
  <c r="T45" i="7"/>
  <c r="AB149" i="7"/>
  <c r="AB27" i="7"/>
  <c r="AB24" i="7"/>
  <c r="AB30" i="7"/>
  <c r="AB71" i="7"/>
  <c r="AB7" i="7"/>
  <c r="AB50" i="7"/>
  <c r="AB128" i="7"/>
  <c r="AB102" i="7"/>
  <c r="AB5" i="7"/>
  <c r="AB69" i="7"/>
  <c r="T39" i="7"/>
  <c r="AB139" i="7"/>
  <c r="AB122" i="7"/>
  <c r="AB41" i="7"/>
  <c r="AB80" i="7"/>
  <c r="AB65" i="7"/>
  <c r="AB17" i="7"/>
  <c r="AB137" i="7"/>
  <c r="AB118" i="7"/>
  <c r="AB95" i="7"/>
  <c r="AB78" i="7"/>
  <c r="AB61" i="7"/>
  <c r="AB47" i="7"/>
  <c r="AB19" i="7"/>
  <c r="AB126" i="7"/>
  <c r="AB31" i="7"/>
  <c r="AB22" i="7"/>
  <c r="AB3" i="7"/>
  <c r="X26" i="7"/>
  <c r="X12" i="7"/>
  <c r="X34" i="7"/>
  <c r="X59" i="7"/>
  <c r="X9" i="7"/>
  <c r="X22" i="7"/>
  <c r="X7" i="7"/>
  <c r="X124" i="7"/>
  <c r="X8" i="7"/>
  <c r="X29" i="7"/>
  <c r="X67" i="7"/>
  <c r="AB2" i="7"/>
  <c r="AB16" i="7"/>
  <c r="AB6" i="7"/>
  <c r="AB18" i="7"/>
  <c r="AB79" i="7"/>
  <c r="AB64" i="7"/>
  <c r="T42" i="7"/>
  <c r="X100" i="7"/>
  <c r="X5" i="7"/>
  <c r="X58" i="7"/>
  <c r="X119" i="7"/>
  <c r="X18" i="7"/>
  <c r="X33" i="7"/>
  <c r="X4" i="7"/>
  <c r="X49" i="7"/>
  <c r="X106" i="7"/>
  <c r="X36" i="7"/>
  <c r="X10" i="7"/>
  <c r="X23" i="7"/>
  <c r="X6" i="7"/>
  <c r="X19" i="7"/>
  <c r="X20" i="7"/>
  <c r="X13" i="7"/>
  <c r="X21" i="7"/>
  <c r="X123" i="7"/>
  <c r="X109" i="7"/>
  <c r="T15" i="7"/>
  <c r="P25" i="7"/>
  <c r="P45" i="7"/>
  <c r="P96" i="7"/>
  <c r="P10" i="7"/>
  <c r="P11" i="7"/>
  <c r="P147" i="7"/>
  <c r="P16" i="7"/>
  <c r="P24" i="7"/>
  <c r="P9" i="7"/>
  <c r="P3" i="7"/>
  <c r="P151" i="7"/>
  <c r="P26" i="7"/>
  <c r="P20" i="7"/>
  <c r="P34" i="7"/>
  <c r="P14" i="7"/>
  <c r="P27" i="7"/>
  <c r="P111" i="7"/>
  <c r="P13" i="7"/>
  <c r="P8" i="7"/>
  <c r="P15" i="7"/>
  <c r="P130" i="7"/>
  <c r="P94" i="7"/>
  <c r="P2" i="7"/>
  <c r="P129" i="7"/>
  <c r="P37" i="7"/>
  <c r="P7" i="7"/>
  <c r="P53" i="7"/>
  <c r="P112" i="7"/>
  <c r="P4" i="7"/>
  <c r="P44" i="7"/>
  <c r="P28" i="7"/>
  <c r="P127" i="7"/>
  <c r="P43" i="7"/>
  <c r="P35" i="7"/>
  <c r="K7" i="7"/>
  <c r="K4" i="7"/>
  <c r="K60" i="7"/>
  <c r="K3" i="7"/>
  <c r="K81" i="7"/>
  <c r="K15" i="7"/>
  <c r="K32" i="7"/>
  <c r="K13" i="7"/>
  <c r="K23" i="7"/>
  <c r="K9" i="7"/>
  <c r="K41" i="7"/>
  <c r="K12" i="7"/>
  <c r="K8" i="7"/>
  <c r="K117" i="7"/>
  <c r="K142" i="7"/>
  <c r="K143" i="7"/>
  <c r="K144" i="7"/>
  <c r="K145" i="7"/>
  <c r="K11" i="7"/>
  <c r="K28" i="7"/>
  <c r="K14" i="7"/>
  <c r="K51" i="7"/>
  <c r="K17" i="7"/>
  <c r="K2" i="7"/>
  <c r="J7" i="7"/>
  <c r="J4" i="7"/>
  <c r="J60" i="7"/>
  <c r="J3" i="7"/>
  <c r="J81" i="7"/>
  <c r="J15" i="7"/>
  <c r="J32" i="7"/>
  <c r="J13" i="7"/>
  <c r="J23" i="7"/>
  <c r="J9" i="7"/>
  <c r="J41" i="7"/>
  <c r="J12" i="7"/>
  <c r="J8" i="7"/>
  <c r="J117" i="7"/>
  <c r="J142" i="7"/>
  <c r="J143" i="7"/>
  <c r="J144" i="7"/>
  <c r="J145" i="7"/>
  <c r="J11" i="7"/>
  <c r="L11" i="7" s="1"/>
  <c r="J28" i="7"/>
  <c r="J14" i="7"/>
  <c r="J51" i="7"/>
  <c r="J17" i="7"/>
  <c r="J2" i="7"/>
  <c r="D55" i="7"/>
  <c r="I7" i="7"/>
  <c r="I4" i="7"/>
  <c r="I60" i="7"/>
  <c r="D63" i="7"/>
  <c r="I3" i="7"/>
  <c r="I81" i="7"/>
  <c r="I15" i="7"/>
  <c r="I32" i="7"/>
  <c r="I13" i="7"/>
  <c r="I23" i="7"/>
  <c r="I9" i="7"/>
  <c r="I41" i="7"/>
  <c r="I12" i="7"/>
  <c r="I8" i="7"/>
  <c r="I117" i="7"/>
  <c r="D121" i="7"/>
  <c r="I142" i="7"/>
  <c r="I143" i="7"/>
  <c r="I144" i="7"/>
  <c r="I145" i="7"/>
  <c r="I28" i="7"/>
  <c r="I14" i="7"/>
  <c r="I51" i="7"/>
  <c r="I17" i="7"/>
  <c r="I2" i="7"/>
  <c r="G7" i="7"/>
  <c r="G4" i="7"/>
  <c r="G56" i="7"/>
  <c r="G62" i="7"/>
  <c r="G66" i="7"/>
  <c r="G10" i="7"/>
  <c r="G74" i="7"/>
  <c r="G32" i="7"/>
  <c r="G84" i="7"/>
  <c r="G5" i="7"/>
  <c r="G35" i="7"/>
  <c r="G13" i="7"/>
  <c r="G36" i="7"/>
  <c r="G85" i="7"/>
  <c r="G86" i="7"/>
  <c r="G38" i="7"/>
  <c r="G88" i="7"/>
  <c r="G89" i="7"/>
  <c r="G90" i="7"/>
  <c r="G91" i="7"/>
  <c r="G18" i="7"/>
  <c r="G12" i="7"/>
  <c r="G8" i="7"/>
  <c r="G43" i="7"/>
  <c r="G25" i="7"/>
  <c r="G115" i="7"/>
  <c r="G116" i="7"/>
  <c r="G6" i="7"/>
  <c r="G120" i="7"/>
  <c r="G47" i="7"/>
  <c r="G132" i="7"/>
  <c r="G134" i="7"/>
  <c r="G16" i="7"/>
  <c r="G140" i="7"/>
  <c r="G19" i="7"/>
  <c r="G49" i="7"/>
  <c r="G148" i="7"/>
  <c r="G150" i="7"/>
  <c r="G51" i="7"/>
  <c r="G17" i="7"/>
  <c r="G154" i="7"/>
  <c r="G2" i="7"/>
  <c r="F7" i="7"/>
  <c r="F4" i="7"/>
  <c r="F56" i="7"/>
  <c r="F62" i="7"/>
  <c r="F66" i="7"/>
  <c r="F10" i="7"/>
  <c r="F74" i="7"/>
  <c r="F32" i="7"/>
  <c r="F84" i="7"/>
  <c r="F5" i="7"/>
  <c r="F35" i="7"/>
  <c r="F13" i="7"/>
  <c r="F36" i="7"/>
  <c r="F85" i="7"/>
  <c r="F86" i="7"/>
  <c r="F38" i="7"/>
  <c r="F88" i="7"/>
  <c r="F89" i="7"/>
  <c r="F90" i="7"/>
  <c r="F91" i="7"/>
  <c r="F18" i="7"/>
  <c r="F12" i="7"/>
  <c r="F8" i="7"/>
  <c r="F43" i="7"/>
  <c r="F25" i="7"/>
  <c r="F115" i="7"/>
  <c r="F116" i="7"/>
  <c r="F6" i="7"/>
  <c r="F120" i="7"/>
  <c r="F47" i="7"/>
  <c r="F132" i="7"/>
  <c r="F134" i="7"/>
  <c r="F16" i="7"/>
  <c r="F140" i="7"/>
  <c r="F19" i="7"/>
  <c r="F49" i="7"/>
  <c r="F148" i="7"/>
  <c r="F150" i="7"/>
  <c r="F51" i="7"/>
  <c r="F17" i="7"/>
  <c r="F154" i="7"/>
  <c r="F2" i="7"/>
  <c r="E7" i="7"/>
  <c r="E4" i="7"/>
  <c r="E56" i="7"/>
  <c r="E62" i="7"/>
  <c r="E66" i="7"/>
  <c r="E10" i="7"/>
  <c r="E74" i="7"/>
  <c r="E32" i="7"/>
  <c r="E84" i="7"/>
  <c r="E5" i="7"/>
  <c r="E35" i="7"/>
  <c r="E13" i="7"/>
  <c r="E36" i="7"/>
  <c r="E85" i="7"/>
  <c r="E86" i="7"/>
  <c r="E38" i="7"/>
  <c r="E88" i="7"/>
  <c r="E89" i="7"/>
  <c r="E90" i="7"/>
  <c r="E91" i="7"/>
  <c r="E18" i="7"/>
  <c r="E12" i="7"/>
  <c r="E8" i="7"/>
  <c r="E43" i="7"/>
  <c r="E25" i="7"/>
  <c r="E115" i="7"/>
  <c r="E116" i="7"/>
  <c r="E6" i="7"/>
  <c r="E120" i="7"/>
  <c r="E47" i="7"/>
  <c r="E132" i="7"/>
  <c r="D133" i="7"/>
  <c r="E134" i="7"/>
  <c r="E16" i="7"/>
  <c r="E140" i="7"/>
  <c r="E19" i="7"/>
  <c r="E49" i="7"/>
  <c r="E148" i="7"/>
  <c r="E150" i="7"/>
  <c r="E51" i="7"/>
  <c r="E17" i="7"/>
  <c r="E154" i="7"/>
  <c r="E2" i="7"/>
  <c r="AO11" i="7" l="1"/>
  <c r="D40" i="7"/>
  <c r="D127" i="7"/>
  <c r="D129" i="7"/>
  <c r="D119" i="7"/>
  <c r="D31" i="7"/>
  <c r="D69" i="7"/>
  <c r="D70" i="7"/>
  <c r="D54" i="7"/>
  <c r="D110" i="7"/>
  <c r="D138" i="7"/>
  <c r="D109" i="7"/>
  <c r="D135" i="7"/>
  <c r="D97" i="7"/>
  <c r="D68" i="7"/>
  <c r="D136" i="7"/>
  <c r="D137" i="7"/>
  <c r="D61" i="7"/>
  <c r="D94" i="7"/>
  <c r="D106" i="7"/>
  <c r="D80" i="7"/>
  <c r="D64" i="7"/>
  <c r="D78" i="7"/>
  <c r="D122" i="7"/>
  <c r="D77" i="7"/>
  <c r="D104" i="7"/>
  <c r="D57" i="7"/>
  <c r="D73" i="7"/>
  <c r="D123" i="7"/>
  <c r="D149" i="7"/>
  <c r="D113" i="7"/>
  <c r="D100" i="7"/>
  <c r="D107" i="7"/>
  <c r="D79" i="7"/>
  <c r="D95" i="7"/>
  <c r="D146" i="7"/>
  <c r="D92" i="7"/>
  <c r="D114" i="7"/>
  <c r="D105" i="7"/>
  <c r="D125" i="7"/>
  <c r="D153" i="7"/>
  <c r="D67" i="7"/>
  <c r="D128" i="7"/>
  <c r="D72" i="7"/>
  <c r="D103" i="7"/>
  <c r="D156" i="7"/>
  <c r="D131" i="7"/>
  <c r="D52" i="7"/>
  <c r="D42" i="7"/>
  <c r="D48" i="7"/>
  <c r="D39" i="7"/>
  <c r="D46" i="7"/>
  <c r="D29" i="7"/>
  <c r="D33" i="7"/>
  <c r="D37" i="7"/>
  <c r="D27" i="7"/>
  <c r="D21" i="7"/>
  <c r="D45" i="7"/>
  <c r="D11" i="7"/>
  <c r="D22" i="7"/>
  <c r="H2" i="7"/>
  <c r="L142" i="7"/>
  <c r="D24" i="7"/>
  <c r="L7" i="7"/>
  <c r="AO7" i="7" s="1"/>
  <c r="D20" i="7"/>
  <c r="L144" i="7"/>
  <c r="L14" i="7"/>
  <c r="L8" i="7"/>
  <c r="H19" i="7"/>
  <c r="L51" i="7"/>
  <c r="L9" i="7"/>
  <c r="AO9" i="7" s="1"/>
  <c r="L4" i="7"/>
  <c r="L32" i="7"/>
  <c r="L15" i="7"/>
  <c r="L17" i="7"/>
  <c r="H154" i="7"/>
  <c r="D154" i="7" s="1"/>
  <c r="H10" i="7"/>
  <c r="AO10" i="7" s="1"/>
  <c r="L41" i="7"/>
  <c r="L60" i="7"/>
  <c r="H120" i="7"/>
  <c r="D120" i="7" s="1"/>
  <c r="H18" i="7"/>
  <c r="H116" i="7"/>
  <c r="D116" i="7" s="1"/>
  <c r="H56" i="7"/>
  <c r="D56" i="7" s="1"/>
  <c r="L13" i="7"/>
  <c r="L2" i="7"/>
  <c r="H49" i="7"/>
  <c r="D49" i="7" s="1"/>
  <c r="L143" i="7"/>
  <c r="H43" i="7"/>
  <c r="D43" i="7" s="1"/>
  <c r="H17" i="7"/>
  <c r="H88" i="7"/>
  <c r="D88" i="7" s="1"/>
  <c r="H5" i="7"/>
  <c r="AO5" i="7" s="1"/>
  <c r="D124" i="7"/>
  <c r="D44" i="7"/>
  <c r="L12" i="7"/>
  <c r="L23" i="7"/>
  <c r="D87" i="7"/>
  <c r="D82" i="7"/>
  <c r="L3" i="7"/>
  <c r="AO3" i="7" s="1"/>
  <c r="D53" i="7"/>
  <c r="L28" i="7"/>
  <c r="L145" i="7"/>
  <c r="D139" i="7"/>
  <c r="D130" i="7"/>
  <c r="D26" i="7"/>
  <c r="L117" i="7"/>
  <c r="D111" i="7"/>
  <c r="D102" i="7"/>
  <c r="D96" i="7"/>
  <c r="D30" i="7"/>
  <c r="L81" i="7"/>
  <c r="D71" i="7"/>
  <c r="D65" i="7"/>
  <c r="H4" i="7"/>
  <c r="H51" i="7"/>
  <c r="H84" i="7"/>
  <c r="D84" i="7" s="1"/>
  <c r="H7" i="7"/>
  <c r="H86" i="7"/>
  <c r="D86" i="7" s="1"/>
  <c r="H115" i="7"/>
  <c r="D115" i="7" s="1"/>
  <c r="H148" i="7"/>
  <c r="D148" i="7" s="1"/>
  <c r="H16" i="7"/>
  <c r="H25" i="7"/>
  <c r="H90" i="7"/>
  <c r="D90" i="7" s="1"/>
  <c r="H36" i="7"/>
  <c r="D36" i="7" s="1"/>
  <c r="H62" i="7"/>
  <c r="D62" i="7" s="1"/>
  <c r="H89" i="7"/>
  <c r="D89" i="7" s="1"/>
  <c r="H13" i="7"/>
  <c r="AO13" i="7" s="1"/>
  <c r="H32" i="7"/>
  <c r="H150" i="7"/>
  <c r="D150" i="7" s="1"/>
  <c r="H85" i="7"/>
  <c r="D85" i="7" s="1"/>
  <c r="H134" i="7"/>
  <c r="D134" i="7" s="1"/>
  <c r="D151" i="7"/>
  <c r="D147" i="7"/>
  <c r="D141" i="7"/>
  <c r="H132" i="7"/>
  <c r="D132" i="7" s="1"/>
  <c r="D126" i="7"/>
  <c r="H6" i="7"/>
  <c r="AO6" i="7" s="1"/>
  <c r="D112" i="7"/>
  <c r="H8" i="7"/>
  <c r="D99" i="7"/>
  <c r="H91" i="7"/>
  <c r="D91" i="7" s="1"/>
  <c r="H38" i="7"/>
  <c r="D38" i="7" s="1"/>
  <c r="H35" i="7"/>
  <c r="D35" i="7" s="1"/>
  <c r="D75" i="7"/>
  <c r="H66" i="7"/>
  <c r="D66" i="7" s="1"/>
  <c r="D59" i="7"/>
  <c r="D157" i="7"/>
  <c r="D152" i="7"/>
  <c r="D50" i="7"/>
  <c r="H140" i="7"/>
  <c r="H47" i="7"/>
  <c r="D47" i="7" s="1"/>
  <c r="D118" i="7"/>
  <c r="H12" i="7"/>
  <c r="AO12" i="7" s="1"/>
  <c r="D98" i="7"/>
  <c r="D34" i="7"/>
  <c r="H74" i="7"/>
  <c r="D74" i="7" s="1"/>
  <c r="D58" i="7"/>
  <c r="AO8" i="7" l="1"/>
  <c r="AO2" i="7"/>
  <c r="AO4" i="7"/>
  <c r="D144" i="7"/>
  <c r="D117" i="7"/>
  <c r="D23" i="7"/>
  <c r="D143" i="7"/>
  <c r="D60" i="7"/>
  <c r="D81" i="7"/>
  <c r="D41" i="7"/>
  <c r="D142" i="7"/>
  <c r="D14" i="7"/>
  <c r="D145" i="7"/>
  <c r="D2" i="7"/>
  <c r="D28" i="7"/>
  <c r="D3" i="7"/>
  <c r="D15" i="7"/>
  <c r="D25" i="7"/>
  <c r="D18" i="7"/>
  <c r="D6" i="7"/>
  <c r="D16" i="7"/>
  <c r="D9" i="7"/>
  <c r="D10" i="7"/>
  <c r="D19" i="7"/>
  <c r="D7" i="7"/>
  <c r="D4" i="7"/>
  <c r="D8" i="7"/>
  <c r="D51" i="7"/>
  <c r="D17" i="7"/>
  <c r="D32" i="7"/>
  <c r="D13" i="7"/>
  <c r="D12" i="7"/>
  <c r="D140" i="7"/>
  <c r="D5" i="7"/>
</calcChain>
</file>

<file path=xl/sharedStrings.xml><?xml version="1.0" encoding="utf-8"?>
<sst xmlns="http://schemas.openxmlformats.org/spreadsheetml/2006/main" count="1341" uniqueCount="554">
  <si>
    <t>BERAN Aleš</t>
  </si>
  <si>
    <t>GRGGC</t>
  </si>
  <si>
    <t>30 / 78 / (31)</t>
  </si>
  <si>
    <t>NOVÁK David</t>
  </si>
  <si>
    <t>GKCEE</t>
  </si>
  <si>
    <t>25 / --- / (31)</t>
  </si>
  <si>
    <t>HYSKÝ Jan</t>
  </si>
  <si>
    <t>LGCPY</t>
  </si>
  <si>
    <t>24 / 85 / (32)</t>
  </si>
  <si>
    <t>OLIVA Jakub</t>
  </si>
  <si>
    <t>GCMUP</t>
  </si>
  <si>
    <t>24 / 84 / (30)</t>
  </si>
  <si>
    <t>ZAHRADNÍK Vlastimil</t>
  </si>
  <si>
    <t>22 / 88 / (35)</t>
  </si>
  <si>
    <t>BENDA Oliver</t>
  </si>
  <si>
    <t>GCLIB</t>
  </si>
  <si>
    <t>22 / 89 / (39)</t>
  </si>
  <si>
    <t>OTRUBA Tomáš</t>
  </si>
  <si>
    <t>RBEGC</t>
  </si>
  <si>
    <t>22 / 88 / (34)</t>
  </si>
  <si>
    <t>ZAPOTIL Zbyněk</t>
  </si>
  <si>
    <t>21 / 88 / (36)</t>
  </si>
  <si>
    <t>JIROUŠ Martin</t>
  </si>
  <si>
    <t>CESGK</t>
  </si>
  <si>
    <t>21 / 91 / (32)</t>
  </si>
  <si>
    <t>KOPAČINSKÝ Rostislav</t>
  </si>
  <si>
    <t>20 / 89 / (27)</t>
  </si>
  <si>
    <t>HUŠEK Michal</t>
  </si>
  <si>
    <t>GCBBR</t>
  </si>
  <si>
    <t>19 / --- / (31)</t>
  </si>
  <si>
    <t>JARKOVSKÝ Jaroslav</t>
  </si>
  <si>
    <t>MTHGC</t>
  </si>
  <si>
    <t>18 / 92 / (26)</t>
  </si>
  <si>
    <t>STÜNDL Dušan</t>
  </si>
  <si>
    <t>ERBGC</t>
  </si>
  <si>
    <t>18 / 94 / (28)</t>
  </si>
  <si>
    <t>PILIP Pavel</t>
  </si>
  <si>
    <t>RGCML</t>
  </si>
  <si>
    <t>18 / 90 / (26)</t>
  </si>
  <si>
    <t>SLUNEČKO Jiří</t>
  </si>
  <si>
    <t>GCPBR</t>
  </si>
  <si>
    <t>17 / 93 / (27)</t>
  </si>
  <si>
    <t>KLEJNA Kamil</t>
  </si>
  <si>
    <t>GCHOD</t>
  </si>
  <si>
    <t>17 / 98 / (24)</t>
  </si>
  <si>
    <t>SKALSKÝ Milan</t>
  </si>
  <si>
    <t>GKLIS</t>
  </si>
  <si>
    <t>15 / 96 / (25)</t>
  </si>
  <si>
    <t>ZADÁK Miroslav</t>
  </si>
  <si>
    <t>15 / 96 / (32)</t>
  </si>
  <si>
    <t>VEČEŘA Tomáš</t>
  </si>
  <si>
    <t>14 / 96 / (34)</t>
  </si>
  <si>
    <t>ŠTAIF Vladimír</t>
  </si>
  <si>
    <t>14 / 104 / (31)</t>
  </si>
  <si>
    <t>POLERECKÝ Miroslav</t>
  </si>
  <si>
    <t>14 / 96 / (28)</t>
  </si>
  <si>
    <t>KAPOUN Roman</t>
  </si>
  <si>
    <t>14 / 100 / (33)</t>
  </si>
  <si>
    <t>ŠENFELD Ivo</t>
  </si>
  <si>
    <t>GCBER</t>
  </si>
  <si>
    <t>13 / --- / (29)</t>
  </si>
  <si>
    <t>KLIŠTINEC Peter</t>
  </si>
  <si>
    <t>12 / 101 / (32)</t>
  </si>
  <si>
    <t>HEIDENREICH Petr</t>
  </si>
  <si>
    <t>BARGC</t>
  </si>
  <si>
    <t>11 / 103 / (24)</t>
  </si>
  <si>
    <t>MAXA Michal</t>
  </si>
  <si>
    <t>11 / 103 / (29)</t>
  </si>
  <si>
    <t>DAVID Jiří</t>
  </si>
  <si>
    <t>11 / 109 / (30)</t>
  </si>
  <si>
    <t>CIHLÁŘ Petr</t>
  </si>
  <si>
    <t>10 / --- / (19)</t>
  </si>
  <si>
    <t>KONČEL Pavel</t>
  </si>
  <si>
    <t>10 / 104 / (27)</t>
  </si>
  <si>
    <t>BENDA Milan</t>
  </si>
  <si>
    <t>10 / 116 / (22)</t>
  </si>
  <si>
    <t>LOUDA Petr</t>
  </si>
  <si>
    <t>GCHOS</t>
  </si>
  <si>
    <t>9 / --- / (22)</t>
  </si>
  <si>
    <t>ŠRÁMEK Michal</t>
  </si>
  <si>
    <t>PGCGC</t>
  </si>
  <si>
    <t>9 / 107 / (30)</t>
  </si>
  <si>
    <t>POSPÍCHAL Tomáš</t>
  </si>
  <si>
    <t>GCPDY</t>
  </si>
  <si>
    <t>9 / 109 / (26)</t>
  </si>
  <si>
    <t>KAŠPAROVSKÝ Rudolf</t>
  </si>
  <si>
    <t>6 / 123 / (25)</t>
  </si>
  <si>
    <t>ZADÁK Roman</t>
  </si>
  <si>
    <t>6 / 108 / (23)</t>
  </si>
  <si>
    <t>KAISER Jan</t>
  </si>
  <si>
    <t>6 / 116 / (26)</t>
  </si>
  <si>
    <t>MAXA David</t>
  </si>
  <si>
    <t>5 / 116 / (23)</t>
  </si>
  <si>
    <t>SEVERIN Lubomír</t>
  </si>
  <si>
    <t>GKBOT</t>
  </si>
  <si>
    <t>4 / 118 / (31)</t>
  </si>
  <si>
    <t>JURIGA Pavel</t>
  </si>
  <si>
    <t>3 / --- / (21)</t>
  </si>
  <si>
    <t>KRABEC Tomáš</t>
  </si>
  <si>
    <t>3 / --- / (23)</t>
  </si>
  <si>
    <t>VACEK Pavel</t>
  </si>
  <si>
    <t>GCHOR</t>
  </si>
  <si>
    <t>FURCH Jan</t>
  </si>
  <si>
    <t>QPGCM</t>
  </si>
  <si>
    <t>2 / --- / (14)</t>
  </si>
  <si>
    <t>Jméno</t>
  </si>
  <si>
    <t>Klub</t>
  </si>
  <si>
    <t>Členské číslo</t>
  </si>
  <si>
    <t>HCP</t>
  </si>
  <si>
    <t>Kolo 1</t>
  </si>
  <si>
    <t>HCP po</t>
  </si>
  <si>
    <t>ŠULC Marek</t>
  </si>
  <si>
    <t>GCKON</t>
  </si>
  <si>
    <t>27 / 82 / (31)</t>
  </si>
  <si>
    <t>ŠTAUBERT Karel</t>
  </si>
  <si>
    <t>PRZGK</t>
  </si>
  <si>
    <t>25 / 83 / (32)</t>
  </si>
  <si>
    <t>HOZÁK Dušan</t>
  </si>
  <si>
    <t>22 / 86 / (30)</t>
  </si>
  <si>
    <t>20 / 89 / (31)</t>
  </si>
  <si>
    <t>19 / 96 / (31)</t>
  </si>
  <si>
    <t>BŘEZINA Karel</t>
  </si>
  <si>
    <t>PANGC</t>
  </si>
  <si>
    <t>18 / 95 / (30)</t>
  </si>
  <si>
    <t>ŠLAHAŘ Martin</t>
  </si>
  <si>
    <t>GCMST</t>
  </si>
  <si>
    <t>18 / --- / (27)</t>
  </si>
  <si>
    <t>HRŮZA Tomáš</t>
  </si>
  <si>
    <t>17 / 91 / (27)</t>
  </si>
  <si>
    <t>VRBA Libor</t>
  </si>
  <si>
    <t>17 / --- / (33)</t>
  </si>
  <si>
    <t>16 / 96 / (29)</t>
  </si>
  <si>
    <t>14 / 99 / (29)</t>
  </si>
  <si>
    <t>14 / 108 / (30)</t>
  </si>
  <si>
    <t>MANA Vladimír</t>
  </si>
  <si>
    <t>12 / 101 / (24)</t>
  </si>
  <si>
    <t>ČUS Martin</t>
  </si>
  <si>
    <t>12 / --- / (35)</t>
  </si>
  <si>
    <t>KOTRČ Jakub</t>
  </si>
  <si>
    <t>10 / --- / (21)</t>
  </si>
  <si>
    <t>10 / --- / (24)</t>
  </si>
  <si>
    <t>10 / 106 / (26)</t>
  </si>
  <si>
    <t>ŠTUS Jan</t>
  </si>
  <si>
    <t>9 / --- / (36)</t>
  </si>
  <si>
    <t>KROUPA Josef</t>
  </si>
  <si>
    <t>8 / --- / (24)</t>
  </si>
  <si>
    <t>7 / --- / (34)</t>
  </si>
  <si>
    <t>PLUHAŘ Zbyněk</t>
  </si>
  <si>
    <t>6 / 117 / (24)</t>
  </si>
  <si>
    <t>VOJÁČEK Jakub</t>
  </si>
  <si>
    <t>3 / 119 / (24)</t>
  </si>
  <si>
    <t>3 / 123 / (18)</t>
  </si>
  <si>
    <t>URBAN Vladimír</t>
  </si>
  <si>
    <t>WD</t>
  </si>
  <si>
    <t>---</t>
  </si>
  <si>
    <t>30 / 78 / (37)</t>
  </si>
  <si>
    <t>RAJMONT Matouš</t>
  </si>
  <si>
    <t>GCGAR</t>
  </si>
  <si>
    <t>26 / 82 / (34)</t>
  </si>
  <si>
    <t>24 / 86 / (37)</t>
  </si>
  <si>
    <t>23 / 86 / (31)</t>
  </si>
  <si>
    <t>22 / 86 / (31)</t>
  </si>
  <si>
    <t>KRŇÁK Pavel</t>
  </si>
  <si>
    <t>GCCEL</t>
  </si>
  <si>
    <t>22 / --- / (36)</t>
  </si>
  <si>
    <t>17 / 92 / (29)</t>
  </si>
  <si>
    <t>17 / 96 / (35)</t>
  </si>
  <si>
    <t>17 / --- / (25)</t>
  </si>
  <si>
    <t>15 / --- / (33)</t>
  </si>
  <si>
    <t>15 / 95 / (39)</t>
  </si>
  <si>
    <t>MAZAČ Bohumil</t>
  </si>
  <si>
    <t>14 / 99 / (26)</t>
  </si>
  <si>
    <t>NOVÝ Stanislav</t>
  </si>
  <si>
    <t>GCSTR</t>
  </si>
  <si>
    <t>13 / 104 / (30)</t>
  </si>
  <si>
    <t>NOVÝ Robert</t>
  </si>
  <si>
    <t>BFLGC</t>
  </si>
  <si>
    <t>13 / 98 / (30)</t>
  </si>
  <si>
    <t>NOVÝ Karel</t>
  </si>
  <si>
    <t>12 / --- / (30)</t>
  </si>
  <si>
    <t>NOVÝ David</t>
  </si>
  <si>
    <t>12 / --- / (33)</t>
  </si>
  <si>
    <t>SEIFERT Jan</t>
  </si>
  <si>
    <t>KHGCS</t>
  </si>
  <si>
    <t>11 / --- / (30)</t>
  </si>
  <si>
    <t>SEDLÁK Jiří</t>
  </si>
  <si>
    <t>10 / 104 / (33)</t>
  </si>
  <si>
    <t>10 / --- / (32)</t>
  </si>
  <si>
    <t>9 / 105 / (24)</t>
  </si>
  <si>
    <t>9 / 106 / (31)</t>
  </si>
  <si>
    <t>SELLNER David</t>
  </si>
  <si>
    <t>8 / --- / (34)</t>
  </si>
  <si>
    <t>7 / 107 / (38)</t>
  </si>
  <si>
    <t>KAISER Petr</t>
  </si>
  <si>
    <t>6 / --- / (30)</t>
  </si>
  <si>
    <t>5 / --- / (19)</t>
  </si>
  <si>
    <t>JEŘÁBEK Michal</t>
  </si>
  <si>
    <t>5 / --- / (38)</t>
  </si>
  <si>
    <t>KUTHAN Martin</t>
  </si>
  <si>
    <t>GCPOD</t>
  </si>
  <si>
    <t>5 / 108 / (20)</t>
  </si>
  <si>
    <t>NOVOTNÝ Zdeněk</t>
  </si>
  <si>
    <t>3 / --- / (28)</t>
  </si>
  <si>
    <t>30 - 32</t>
  </si>
  <si>
    <t>TUREK Milan</t>
  </si>
  <si>
    <t>GCTUL</t>
  </si>
  <si>
    <t>2 / --- / (29)</t>
  </si>
  <si>
    <t>ZELENKA Vladimír</t>
  </si>
  <si>
    <t>2 / --- / (25)</t>
  </si>
  <si>
    <t>2 / --- / (26)</t>
  </si>
  <si>
    <t>VEJVODA Zdeněk</t>
  </si>
  <si>
    <t>GCBBS</t>
  </si>
  <si>
    <t>1 / --- / (18)</t>
  </si>
  <si>
    <t>ŘEHOŘ Miroslav</t>
  </si>
  <si>
    <t>1 / --- / (7)</t>
  </si>
  <si>
    <t>Pořadí</t>
  </si>
  <si>
    <t>MAREŠ Jakub</t>
  </si>
  <si>
    <t>37 / 71 / (37)</t>
  </si>
  <si>
    <t>30 / 78 / (40)</t>
  </si>
  <si>
    <t>LIN Alton Heng-Cheng</t>
  </si>
  <si>
    <t>29 / --- / (43)</t>
  </si>
  <si>
    <t>HUCL Jiří</t>
  </si>
  <si>
    <t>GKDDV</t>
  </si>
  <si>
    <t>28 / 81 / (40)</t>
  </si>
  <si>
    <t>JANEČEK Aleš</t>
  </si>
  <si>
    <t>24 / 84 / (43)</t>
  </si>
  <si>
    <t>23 / 87 / (37)</t>
  </si>
  <si>
    <t>PRESSL Martin</t>
  </si>
  <si>
    <t>23 / 87 / (38)</t>
  </si>
  <si>
    <t>22 / 88 / (28)</t>
  </si>
  <si>
    <t>22 / 89 / (37)</t>
  </si>
  <si>
    <t>21 / 88 / (31)</t>
  </si>
  <si>
    <t>21 / 91 / (36)</t>
  </si>
  <si>
    <t>ACHAC Libor</t>
  </si>
  <si>
    <t>20 / 89 / (34)</t>
  </si>
  <si>
    <t>HODA Ivan</t>
  </si>
  <si>
    <t>SKLENÁŘ Jan</t>
  </si>
  <si>
    <t>GCSVR</t>
  </si>
  <si>
    <t>20 / 89 / (33)</t>
  </si>
  <si>
    <t>MUŽÁTKO Radek</t>
  </si>
  <si>
    <t>19 / 92 / (34)</t>
  </si>
  <si>
    <t>KOCÍK Petr</t>
  </si>
  <si>
    <t>19 / 93 / (30)</t>
  </si>
  <si>
    <t>18 / 93 / (38)</t>
  </si>
  <si>
    <t>18 / 91 / (33)</t>
  </si>
  <si>
    <t>KOČÍ Richard</t>
  </si>
  <si>
    <t>17 / 93 / (38)</t>
  </si>
  <si>
    <t>VRÁNA Jakub</t>
  </si>
  <si>
    <t>16 / 100 / (31)</t>
  </si>
  <si>
    <t>ŽENÍŠEK Martin</t>
  </si>
  <si>
    <t>16 / 94 / (36)</t>
  </si>
  <si>
    <t>16 / 94 / (34)</t>
  </si>
  <si>
    <t>ZAMRZLA David</t>
  </si>
  <si>
    <t>GCKVA</t>
  </si>
  <si>
    <t>16 / --- / (27)</t>
  </si>
  <si>
    <t>DRÁBEK Jakub</t>
  </si>
  <si>
    <t>12 / 99 / (36)</t>
  </si>
  <si>
    <t>HROMÁDKA David</t>
  </si>
  <si>
    <t>11 / --- / (28)</t>
  </si>
  <si>
    <t>KREJČÍ Ladislav</t>
  </si>
  <si>
    <t>11 / --- / (37)</t>
  </si>
  <si>
    <t>11 / 100 / (33)</t>
  </si>
  <si>
    <t>11 / 103 / (31)</t>
  </si>
  <si>
    <t>SOUKUP Jiří</t>
  </si>
  <si>
    <t>11 / 100 / (31)</t>
  </si>
  <si>
    <t>9 / --- / (31)</t>
  </si>
  <si>
    <t>9 / --- / (32)</t>
  </si>
  <si>
    <t>HEJL Josef</t>
  </si>
  <si>
    <t>9 / 102 / (27)</t>
  </si>
  <si>
    <t>8 / --- / (30)</t>
  </si>
  <si>
    <t>8 / --- / (29)</t>
  </si>
  <si>
    <t>ŠÍCHO Michal</t>
  </si>
  <si>
    <t>GCSVJ</t>
  </si>
  <si>
    <t>7 / --- / (23)</t>
  </si>
  <si>
    <t>1 / --- / (17)</t>
  </si>
  <si>
    <t>39 - 40</t>
  </si>
  <si>
    <t>CORENO Thomas</t>
  </si>
  <si>
    <t>GCPRH</t>
  </si>
  <si>
    <t>LIŠKA Tomáš</t>
  </si>
  <si>
    <t>26 / 82 / (40)</t>
  </si>
  <si>
    <t>24 / 84 / (29)</t>
  </si>
  <si>
    <t>CHOVANEC Jozef</t>
  </si>
  <si>
    <t>GCNBY</t>
  </si>
  <si>
    <t>22 / 86 / (25)</t>
  </si>
  <si>
    <t>22 / 87 / (34)</t>
  </si>
  <si>
    <t>21 / 87 / (37)</t>
  </si>
  <si>
    <t>BLASCHKE Jan</t>
  </si>
  <si>
    <t>20 / 88 / (36)</t>
  </si>
  <si>
    <t>19 / --- / (22)</t>
  </si>
  <si>
    <t>POLESNÝ Jiří</t>
  </si>
  <si>
    <t>18 / 93 / (31)</t>
  </si>
  <si>
    <t>MAJER Roman</t>
  </si>
  <si>
    <t>18 / 93 / (28)</t>
  </si>
  <si>
    <t>17 / 95 / (32)</t>
  </si>
  <si>
    <t>17 / 96 / (34)</t>
  </si>
  <si>
    <t>16 / --- / (36)</t>
  </si>
  <si>
    <t>DELLA PIETRA Diego</t>
  </si>
  <si>
    <t>16 / 93 / (34)</t>
  </si>
  <si>
    <t>16 / 98 / (32)</t>
  </si>
  <si>
    <t>MOTLÍK Martin</t>
  </si>
  <si>
    <t>16 / 94 / (33)</t>
  </si>
  <si>
    <t>15 / 98 / (32)</t>
  </si>
  <si>
    <t>15 / 93 / (27)</t>
  </si>
  <si>
    <t>14 / --- / (41)</t>
  </si>
  <si>
    <t>BERÁNEK Tomáš</t>
  </si>
  <si>
    <t>14 / 102 / (38)</t>
  </si>
  <si>
    <t>PUMMER Pavel</t>
  </si>
  <si>
    <t>13 / --- / (23)</t>
  </si>
  <si>
    <t>ABRAHAM Jindřich</t>
  </si>
  <si>
    <t>12 / --- / (20)</t>
  </si>
  <si>
    <t>12 / 101 / (34)</t>
  </si>
  <si>
    <t>12 / 101 / (25)</t>
  </si>
  <si>
    <t>10 / --- / (34)</t>
  </si>
  <si>
    <t>10 / --- / (29)</t>
  </si>
  <si>
    <t>RANGL Daniel</t>
  </si>
  <si>
    <t>9 / 114 / (27)</t>
  </si>
  <si>
    <t>6 / --- / (21)</t>
  </si>
  <si>
    <t>NOVOTNÝ David</t>
  </si>
  <si>
    <t>5 / --- / (27)</t>
  </si>
  <si>
    <t>5 / 109 / (30)</t>
  </si>
  <si>
    <t>JOSEF Jaroslav</t>
  </si>
  <si>
    <t>5 / --- / (25)</t>
  </si>
  <si>
    <t>31 / 79 / (41)</t>
  </si>
  <si>
    <t>KUBÍČEK Josef</t>
  </si>
  <si>
    <t>30 / 79 / (37)</t>
  </si>
  <si>
    <t>29 / 79 / (38)</t>
  </si>
  <si>
    <t>HORTON Richard</t>
  </si>
  <si>
    <t>26 / 82 / (32)</t>
  </si>
  <si>
    <t>ČÍŽ Přemysl</t>
  </si>
  <si>
    <t>GCBIT</t>
  </si>
  <si>
    <t>26 / 84 / (37)</t>
  </si>
  <si>
    <t>CUONG Ngo Manh</t>
  </si>
  <si>
    <t>21 / 87 / (28)</t>
  </si>
  <si>
    <t>21 / 87 / (33)</t>
  </si>
  <si>
    <t>20 / 91 / (30)</t>
  </si>
  <si>
    <t>SPUDICH Jiří</t>
  </si>
  <si>
    <t>20 / 88 / (34)</t>
  </si>
  <si>
    <t>KOS Josef</t>
  </si>
  <si>
    <t>GKCBR</t>
  </si>
  <si>
    <t>20 / --- / (37)</t>
  </si>
  <si>
    <t>HODEK Petr</t>
  </si>
  <si>
    <t>19 / --- / (32)</t>
  </si>
  <si>
    <t>18 / 90 / (38)</t>
  </si>
  <si>
    <t>TOPINKA Tomáš</t>
  </si>
  <si>
    <t>PNCZE</t>
  </si>
  <si>
    <t>HÁJEK Martin</t>
  </si>
  <si>
    <t>GCKAR</t>
  </si>
  <si>
    <t>17 / 91 / (40)</t>
  </si>
  <si>
    <t>17 / 92 / (32)</t>
  </si>
  <si>
    <t>16 / 95 / (34)</t>
  </si>
  <si>
    <t>16 / 94 / (32)</t>
  </si>
  <si>
    <t>KRÁL Josef</t>
  </si>
  <si>
    <t>16 / --- / (33)</t>
  </si>
  <si>
    <t>SÝKORA Pavel</t>
  </si>
  <si>
    <t>15 / 95 / (33)</t>
  </si>
  <si>
    <t>POLANSKÝ Jiří</t>
  </si>
  <si>
    <t>GOJIH</t>
  </si>
  <si>
    <t>15 / 104 / (34)</t>
  </si>
  <si>
    <t>15 / 98 / (37)</t>
  </si>
  <si>
    <t>14 / 94 / (41)</t>
  </si>
  <si>
    <t>HOPP Alan</t>
  </si>
  <si>
    <t>14 / --- / (34)</t>
  </si>
  <si>
    <t>ROSOCHA Milan</t>
  </si>
  <si>
    <t>PSLGC</t>
  </si>
  <si>
    <t>13 / 99 / (31)</t>
  </si>
  <si>
    <t>SAGÁL Ivan</t>
  </si>
  <si>
    <t>13 / --- / (31)</t>
  </si>
  <si>
    <t>13 / 100 / (38)</t>
  </si>
  <si>
    <t>12 / 100 / (34)</t>
  </si>
  <si>
    <t>12 / 98 / (37)</t>
  </si>
  <si>
    <t>GAŇA Branislav</t>
  </si>
  <si>
    <t>11 / --- / (24)</t>
  </si>
  <si>
    <t>11 / 99 / (27)</t>
  </si>
  <si>
    <t>PROKOP Miroslav</t>
  </si>
  <si>
    <t>10 / --- / (27)</t>
  </si>
  <si>
    <t>KIRBL Tomáš</t>
  </si>
  <si>
    <t>10 / 100 / (31)</t>
  </si>
  <si>
    <t>10 / 112 / (23)</t>
  </si>
  <si>
    <t>HANUŠ Tomáš</t>
  </si>
  <si>
    <t>9 / 112 / (27)</t>
  </si>
  <si>
    <t>9 / 105 / (30)</t>
  </si>
  <si>
    <t>BUBENÍK Zoltán</t>
  </si>
  <si>
    <t>PGCHK</t>
  </si>
  <si>
    <t>9 / 107 / (33)</t>
  </si>
  <si>
    <t>VALENTA Miroslav</t>
  </si>
  <si>
    <t>8 / 102 / (31)</t>
  </si>
  <si>
    <t>8 / --- / (35)</t>
  </si>
  <si>
    <t>MARYŠKO Zdeněk</t>
  </si>
  <si>
    <t>8 / --- / (32)</t>
  </si>
  <si>
    <t>HORÁK Jiří</t>
  </si>
  <si>
    <t>6 / --- / (29)</t>
  </si>
  <si>
    <t>SABADOŠ Jan</t>
  </si>
  <si>
    <t>GCKUH</t>
  </si>
  <si>
    <t>6 / 107 / (32)</t>
  </si>
  <si>
    <t>43 - 44</t>
  </si>
  <si>
    <t>3 / --- / (35)</t>
  </si>
  <si>
    <t>MAŠÍK Radek</t>
  </si>
  <si>
    <t>GCPAR</t>
  </si>
  <si>
    <t>3 / --- / (20)</t>
  </si>
  <si>
    <t>CLUB</t>
  </si>
  <si>
    <t>ČÍSLO CLUBU</t>
  </si>
  <si>
    <t>POČET ODEHRANÝCH TURNAJŮ</t>
  </si>
  <si>
    <t xml:space="preserve">BRUTTO </t>
  </si>
  <si>
    <t>NETTO</t>
  </si>
  <si>
    <t>TOP 3</t>
  </si>
  <si>
    <t>Beroun 19.4.23 CELKEM</t>
  </si>
  <si>
    <t>BRUTTO</t>
  </si>
  <si>
    <t>Kácov 2.5.23            CELKEM</t>
  </si>
  <si>
    <t>Dýšina 24.5.23 CELKEM</t>
  </si>
  <si>
    <t>Beroun 13.6.23 CELKEM</t>
  </si>
  <si>
    <t>Vinoř 29.6.23    CELKEM</t>
  </si>
  <si>
    <t>Albatros 13.7.23 CELKEM</t>
  </si>
  <si>
    <t>Konopiště - Radecký 4.8.23  CELKEM</t>
  </si>
  <si>
    <t>Karlovy Vary 10.9.23 CELKEM</t>
  </si>
  <si>
    <t>BEROUN 4.10.23  CELKEM</t>
  </si>
  <si>
    <t>UMÍSTĚNÍ</t>
  </si>
  <si>
    <t>JMÉNO</t>
  </si>
  <si>
    <r>
      <rPr>
        <b/>
        <sz val="8"/>
        <color theme="0"/>
        <rFont val="Calibri"/>
        <family val="2"/>
        <scheme val="minor"/>
      </rPr>
      <t xml:space="preserve">BRUTTO </t>
    </r>
    <r>
      <rPr>
        <sz val="8"/>
        <color theme="9"/>
        <rFont val="Calibri"/>
        <family val="2"/>
        <scheme val="minor"/>
      </rPr>
      <t>4</t>
    </r>
    <r>
      <rPr>
        <b/>
        <sz val="8"/>
        <color rgb="FF9CC97D"/>
        <rFont val="Calibri"/>
        <family val="2"/>
        <scheme val="minor"/>
      </rPr>
      <t xml:space="preserve"> </t>
    </r>
    <r>
      <rPr>
        <b/>
        <sz val="8"/>
        <color theme="0"/>
        <rFont val="Calibri"/>
        <family val="2"/>
        <scheme val="minor"/>
      </rPr>
      <t>x2</t>
    </r>
  </si>
  <si>
    <r>
      <t xml:space="preserve">BRUTTO </t>
    </r>
    <r>
      <rPr>
        <sz val="8"/>
        <color theme="9"/>
        <rFont val="Calibri"/>
        <family val="2"/>
        <scheme val="minor"/>
      </rPr>
      <t>7</t>
    </r>
  </si>
  <si>
    <r>
      <t xml:space="preserve">BRUTTO </t>
    </r>
    <r>
      <rPr>
        <sz val="8"/>
        <color theme="9"/>
        <rFont val="Calibri"/>
        <family val="2"/>
        <scheme val="minor"/>
      </rPr>
      <t>22</t>
    </r>
  </si>
  <si>
    <r>
      <t xml:space="preserve">NETTO </t>
    </r>
    <r>
      <rPr>
        <sz val="8"/>
        <color theme="9"/>
        <rFont val="Calibri"/>
        <family val="2"/>
        <scheme val="minor"/>
      </rPr>
      <t>23</t>
    </r>
  </si>
  <si>
    <r>
      <t xml:space="preserve">TOP        </t>
    </r>
    <r>
      <rPr>
        <b/>
        <sz val="8"/>
        <color theme="9"/>
        <rFont val="Calibri"/>
        <family val="2"/>
        <scheme val="minor"/>
      </rPr>
      <t>5</t>
    </r>
    <r>
      <rPr>
        <sz val="8"/>
        <color theme="9"/>
        <rFont val="Calibri"/>
        <family val="2"/>
        <scheme val="minor"/>
      </rPr>
      <t>24</t>
    </r>
  </si>
  <si>
    <t>3 TOP VÝSLEDKŮ</t>
  </si>
  <si>
    <r>
      <t xml:space="preserve">NETTO   </t>
    </r>
    <r>
      <rPr>
        <b/>
        <sz val="8"/>
        <color theme="2"/>
        <rFont val="Calibri"/>
        <family val="2"/>
        <charset val="238"/>
        <scheme val="minor"/>
      </rPr>
      <t xml:space="preserve"> </t>
    </r>
    <r>
      <rPr>
        <sz val="8"/>
        <color theme="2"/>
        <rFont val="Calibri"/>
        <family val="2"/>
        <charset val="238"/>
        <scheme val="minor"/>
      </rPr>
      <t>5</t>
    </r>
  </si>
  <si>
    <r>
      <t>TOP 3</t>
    </r>
    <r>
      <rPr>
        <b/>
        <sz val="8"/>
        <color theme="9"/>
        <rFont val="Calibri"/>
        <family val="2"/>
        <scheme val="minor"/>
      </rPr>
      <t xml:space="preserve"> </t>
    </r>
    <r>
      <rPr>
        <b/>
        <sz val="8"/>
        <color theme="6"/>
        <rFont val="Calibri"/>
        <family val="2"/>
        <charset val="238"/>
        <scheme val="minor"/>
      </rPr>
      <t>(2)</t>
    </r>
  </si>
  <si>
    <r>
      <t>NETTO</t>
    </r>
    <r>
      <rPr>
        <sz val="8"/>
        <color theme="6"/>
        <rFont val="Calibri"/>
        <family val="2"/>
        <charset val="238"/>
        <scheme val="minor"/>
      </rPr>
      <t>2</t>
    </r>
  </si>
  <si>
    <r>
      <t>TOP 3</t>
    </r>
    <r>
      <rPr>
        <b/>
        <sz val="8"/>
        <color theme="9"/>
        <rFont val="Calibri"/>
        <family val="2"/>
        <scheme val="minor"/>
      </rPr>
      <t xml:space="preserve"> </t>
    </r>
    <r>
      <rPr>
        <b/>
        <sz val="8"/>
        <color theme="6"/>
        <rFont val="Calibri"/>
        <family val="2"/>
        <charset val="238"/>
        <scheme val="minor"/>
      </rPr>
      <t>(2)2</t>
    </r>
  </si>
  <si>
    <r>
      <t xml:space="preserve">NETTO    </t>
    </r>
    <r>
      <rPr>
        <sz val="8"/>
        <color theme="6"/>
        <rFont val="Calibri"/>
        <family val="2"/>
        <charset val="238"/>
        <scheme val="minor"/>
      </rPr>
      <t>8</t>
    </r>
  </si>
  <si>
    <r>
      <t xml:space="preserve">TOP 3 </t>
    </r>
    <r>
      <rPr>
        <b/>
        <sz val="8"/>
        <color theme="6"/>
        <rFont val="Calibri"/>
        <family val="2"/>
        <charset val="238"/>
        <scheme val="minor"/>
      </rPr>
      <t>(2)22</t>
    </r>
  </si>
  <si>
    <r>
      <t xml:space="preserve">BRUTTO </t>
    </r>
    <r>
      <rPr>
        <sz val="8"/>
        <color theme="6"/>
        <rFont val="Calibri"/>
        <family val="2"/>
        <charset val="238"/>
        <scheme val="minor"/>
      </rPr>
      <t>10</t>
    </r>
  </si>
  <si>
    <r>
      <t xml:space="preserve">NETTO </t>
    </r>
    <r>
      <rPr>
        <sz val="8"/>
        <color theme="6"/>
        <rFont val="Calibri"/>
        <family val="2"/>
        <charset val="238"/>
        <scheme val="minor"/>
      </rPr>
      <t>11</t>
    </r>
  </si>
  <si>
    <r>
      <t xml:space="preserve">TOP 3 </t>
    </r>
    <r>
      <rPr>
        <b/>
        <sz val="8"/>
        <color theme="6"/>
        <rFont val="Calibri"/>
        <family val="2"/>
        <charset val="238"/>
        <scheme val="minor"/>
      </rPr>
      <t>(2)23</t>
    </r>
  </si>
  <si>
    <r>
      <t xml:space="preserve">BRUTTO </t>
    </r>
    <r>
      <rPr>
        <sz val="8"/>
        <color theme="6"/>
        <rFont val="Calibri"/>
        <family val="2"/>
        <charset val="238"/>
        <scheme val="minor"/>
      </rPr>
      <t xml:space="preserve">13     </t>
    </r>
    <r>
      <rPr>
        <sz val="8"/>
        <color theme="1"/>
        <rFont val="Calibri"/>
        <family val="2"/>
        <scheme val="minor"/>
      </rPr>
      <t xml:space="preserve">     </t>
    </r>
  </si>
  <si>
    <r>
      <t xml:space="preserve">NETTO </t>
    </r>
    <r>
      <rPr>
        <sz val="8"/>
        <color theme="6"/>
        <rFont val="Calibri"/>
        <family val="2"/>
        <charset val="238"/>
        <scheme val="minor"/>
      </rPr>
      <t>14</t>
    </r>
  </si>
  <si>
    <r>
      <t xml:space="preserve">TOP 3 </t>
    </r>
    <r>
      <rPr>
        <b/>
        <sz val="8"/>
        <color theme="6"/>
        <rFont val="Calibri"/>
        <family val="2"/>
        <charset val="238"/>
        <scheme val="minor"/>
      </rPr>
      <t>(2)24</t>
    </r>
  </si>
  <si>
    <r>
      <t xml:space="preserve">BRUTTO </t>
    </r>
    <r>
      <rPr>
        <sz val="8"/>
        <color theme="6"/>
        <rFont val="Calibri"/>
        <family val="2"/>
        <charset val="238"/>
        <scheme val="minor"/>
      </rPr>
      <t>16</t>
    </r>
    <r>
      <rPr>
        <b/>
        <sz val="8"/>
        <color theme="0"/>
        <rFont val="Calibri"/>
        <family val="2"/>
        <scheme val="minor"/>
      </rPr>
      <t xml:space="preserve">  x2</t>
    </r>
  </si>
  <si>
    <r>
      <t xml:space="preserve">NETTO </t>
    </r>
    <r>
      <rPr>
        <sz val="8"/>
        <color theme="6"/>
        <rFont val="Calibri"/>
        <family val="2"/>
        <charset val="238"/>
        <scheme val="minor"/>
      </rPr>
      <t>17</t>
    </r>
  </si>
  <si>
    <r>
      <t xml:space="preserve">TOP 3 </t>
    </r>
    <r>
      <rPr>
        <b/>
        <sz val="8"/>
        <color theme="6"/>
        <rFont val="Calibri"/>
        <family val="2"/>
        <charset val="238"/>
        <scheme val="minor"/>
      </rPr>
      <t>(2)25</t>
    </r>
  </si>
  <si>
    <r>
      <t xml:space="preserve">BRUTTO </t>
    </r>
    <r>
      <rPr>
        <sz val="8"/>
        <color theme="6"/>
        <rFont val="Calibri"/>
        <family val="2"/>
        <charset val="238"/>
        <scheme val="minor"/>
      </rPr>
      <t>19</t>
    </r>
    <r>
      <rPr>
        <b/>
        <sz val="8"/>
        <color theme="6"/>
        <rFont val="Calibri"/>
        <family val="2"/>
        <charset val="238"/>
        <scheme val="minor"/>
      </rPr>
      <t xml:space="preserve">    </t>
    </r>
  </si>
  <si>
    <r>
      <t>NETTO</t>
    </r>
    <r>
      <rPr>
        <b/>
        <sz val="8"/>
        <color theme="6"/>
        <rFont val="Calibri"/>
        <family val="2"/>
        <charset val="238"/>
        <scheme val="minor"/>
      </rPr>
      <t xml:space="preserve"> </t>
    </r>
    <r>
      <rPr>
        <sz val="8"/>
        <color theme="6"/>
        <rFont val="Calibri"/>
        <family val="2"/>
        <charset val="238"/>
        <scheme val="minor"/>
      </rPr>
      <t>20</t>
    </r>
  </si>
  <si>
    <r>
      <t xml:space="preserve">TOP 3 </t>
    </r>
    <r>
      <rPr>
        <b/>
        <sz val="8"/>
        <color theme="6"/>
        <rFont val="Calibri"/>
        <family val="2"/>
        <charset val="238"/>
        <scheme val="minor"/>
      </rPr>
      <t>(2)26</t>
    </r>
  </si>
  <si>
    <t>BRUTTO x 2</t>
  </si>
  <si>
    <t>Celkem</t>
  </si>
  <si>
    <t>28 / 80 / (36)</t>
  </si>
  <si>
    <t>MIKŠÁNEK Petr</t>
  </si>
  <si>
    <t>25 / 83 / (40)</t>
  </si>
  <si>
    <t>LEŠKO Vladimír</t>
  </si>
  <si>
    <t>25 / 84 / (35)</t>
  </si>
  <si>
    <t>23 / 85 / (32)</t>
  </si>
  <si>
    <t>BERÁNEK Michal</t>
  </si>
  <si>
    <t>23 / 87 / (33)</t>
  </si>
  <si>
    <t>ODSTRČIL Luboš</t>
  </si>
  <si>
    <t>23 / 85 / (36)</t>
  </si>
  <si>
    <t>21 / 87 / (39)</t>
  </si>
  <si>
    <t>21 / 89 / (36)</t>
  </si>
  <si>
    <t>20 / 88 / (39)</t>
  </si>
  <si>
    <t>FATKA Ondřej</t>
  </si>
  <si>
    <t>YARDR</t>
  </si>
  <si>
    <t>19 / 90 / (39)</t>
  </si>
  <si>
    <t>NÁHLÍK Tomáš</t>
  </si>
  <si>
    <t>19 / 91 / (33)</t>
  </si>
  <si>
    <t>18 / 92 / (36)</t>
  </si>
  <si>
    <t>16 - 17</t>
  </si>
  <si>
    <t>17 / 92 / (34)</t>
  </si>
  <si>
    <t>SIKMUND Radovan</t>
  </si>
  <si>
    <t>17 / --- / (30)</t>
  </si>
  <si>
    <t>HAVLÍK Tomáš</t>
  </si>
  <si>
    <t>16 / --- / (29)</t>
  </si>
  <si>
    <t>ROD Kamil</t>
  </si>
  <si>
    <t>15 / 95 / (37)</t>
  </si>
  <si>
    <t>15 / 93 / (28)</t>
  </si>
  <si>
    <t>15 / 94 / (38)</t>
  </si>
  <si>
    <t>14 / 102 / (36)</t>
  </si>
  <si>
    <t>14 / 94 / (40)</t>
  </si>
  <si>
    <t>NĚMEC Milan</t>
  </si>
  <si>
    <t>14 / 96 / (35)</t>
  </si>
  <si>
    <t>13 / 98 / (37)</t>
  </si>
  <si>
    <t>13 / --- / (24)</t>
  </si>
  <si>
    <t>12 / 97 / (37)</t>
  </si>
  <si>
    <t>12 / 101 / (37)</t>
  </si>
  <si>
    <t>12 / --- / (37)</t>
  </si>
  <si>
    <t>TUMA Martin</t>
  </si>
  <si>
    <t>11 / 99 / (36)</t>
  </si>
  <si>
    <t>11 / 101 / (30)</t>
  </si>
  <si>
    <t>ZADÁK Jan</t>
  </si>
  <si>
    <t>10 / 98 / (34)</t>
  </si>
  <si>
    <t>MATERNA Josef</t>
  </si>
  <si>
    <t>8 / 102 / (26)</t>
  </si>
  <si>
    <t>SOKOL Zdeněk</t>
  </si>
  <si>
    <t>8 / 105 / (31)</t>
  </si>
  <si>
    <t>ODSTRČIL Lubomír</t>
  </si>
  <si>
    <t>8 / 103 / (29)</t>
  </si>
  <si>
    <t>8 / 105 / (30)</t>
  </si>
  <si>
    <t>NOVÁK Ondřej</t>
  </si>
  <si>
    <t>8 / 107 / (35)</t>
  </si>
  <si>
    <t>HAVLÍK Daniel</t>
  </si>
  <si>
    <t>7 / --- / (37)</t>
  </si>
  <si>
    <t>STEINER Martin</t>
  </si>
  <si>
    <t>7 / --- / (28)</t>
  </si>
  <si>
    <t>5 / --- / (34)</t>
  </si>
  <si>
    <t>SOCHOR Tomáš</t>
  </si>
  <si>
    <t>PJCBE</t>
  </si>
  <si>
    <t>5 / --- / (31)</t>
  </si>
  <si>
    <t>MERTH Hugo</t>
  </si>
  <si>
    <t>4 / --- / (24)</t>
  </si>
  <si>
    <t>ZINSCHITZ Andreas</t>
  </si>
  <si>
    <t>Golfverband</t>
  </si>
  <si>
    <t>3 / --- / (27)</t>
  </si>
  <si>
    <t>NOVOTNÝ Vojtěch</t>
  </si>
  <si>
    <t>2 / --- / (24)</t>
  </si>
  <si>
    <t>FSIGC</t>
  </si>
  <si>
    <t>24 / 85 / (36)</t>
  </si>
  <si>
    <t>SEKULA Karel</t>
  </si>
  <si>
    <t>22 / 86 / (34)</t>
  </si>
  <si>
    <t>22 / --- / (37)</t>
  </si>
  <si>
    <t>GUREGA Milan</t>
  </si>
  <si>
    <t>21 / 87 / (36)</t>
  </si>
  <si>
    <t>FRITSCH Roland</t>
  </si>
  <si>
    <t>20 / --- / (36)</t>
  </si>
  <si>
    <t>19 / 89 / (34)</t>
  </si>
  <si>
    <t>VOLÍN Jaroslav</t>
  </si>
  <si>
    <t>18 / 90 / (27)</t>
  </si>
  <si>
    <t>15 / --- / (38)</t>
  </si>
  <si>
    <t>JIREŠ Radek</t>
  </si>
  <si>
    <t>14 / 108 / (29)</t>
  </si>
  <si>
    <t>13 / 95 / (42)</t>
  </si>
  <si>
    <t>13 / 96 / (33)</t>
  </si>
  <si>
    <t>KLŮJ Ivan</t>
  </si>
  <si>
    <t>13 / 96 / (35)</t>
  </si>
  <si>
    <t>OVSÍK Jaroslav</t>
  </si>
  <si>
    <t>11 / 100 / (24)</t>
  </si>
  <si>
    <t>14 - 15</t>
  </si>
  <si>
    <t>11 / 102 / (36)</t>
  </si>
  <si>
    <t>11 / --- / (25)</t>
  </si>
  <si>
    <t>10 / 99 / (26)</t>
  </si>
  <si>
    <t>RULÍK Radim</t>
  </si>
  <si>
    <t>9 / --- / (28)</t>
  </si>
  <si>
    <t>KOZEL Jakub</t>
  </si>
  <si>
    <t>9 / 107 / (35)</t>
  </si>
  <si>
    <t>PÖSCHL Miroslav</t>
  </si>
  <si>
    <t>9 / --- / (23)</t>
  </si>
  <si>
    <t>9 / --- / (35)</t>
  </si>
  <si>
    <t>JANDOUŠ Ladislav</t>
  </si>
  <si>
    <t>7 / 112 / (23)</t>
  </si>
  <si>
    <t>7 / --- / (18)</t>
  </si>
  <si>
    <t>ZBINYAKOV Alexey</t>
  </si>
  <si>
    <t>6 / --- / (25)</t>
  </si>
  <si>
    <t>4 / --- / (27)</t>
  </si>
  <si>
    <t>3 / --- / (29)</t>
  </si>
  <si>
    <t>HAŠEK Jiří</t>
  </si>
  <si>
    <t>2 / --- / (31)</t>
  </si>
  <si>
    <t>1.</t>
  </si>
  <si>
    <t>2.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</si>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</sst>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4A453D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10"/>
      <color rgb="FFFFFFFF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color theme="8" tint="-0.249977111117893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rgb="FF9CC97D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8" tint="-0.249977111117893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9"/>
      <name val="Calibri"/>
      <family val="2"/>
      <scheme val="minor"/>
    </font>
    <font>
      <sz val="8"/>
      <color theme="9"/>
      <name val="Calibri"/>
      <family val="2"/>
      <scheme val="minor"/>
    </font>
    <font>
      <sz val="8"/>
      <name val="Calibri"/>
      <family val="2"/>
      <scheme val="minor"/>
    </font>
    <font>
      <sz val="8"/>
      <color theme="2"/>
      <name val="Calibri"/>
      <family val="2"/>
      <charset val="238"/>
      <scheme val="minor"/>
    </font>
    <font>
      <b/>
      <sz val="8"/>
      <color theme="2"/>
      <name val="Calibri"/>
      <family val="2"/>
      <charset val="238"/>
      <scheme val="minor"/>
    </font>
    <font>
      <b/>
      <sz val="8"/>
      <color theme="6"/>
      <name val="Calibri"/>
      <family val="2"/>
      <charset val="238"/>
      <scheme val="minor"/>
    </font>
    <font>
      <sz val="8"/>
      <color theme="6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4A453D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rgb="FF4A453D"/>
      <name val="Calibri"/>
      <family val="2"/>
      <charset val="238"/>
      <scheme val="minor"/>
    </font>
    <font>
      <u/>
      <sz val="8"/>
      <color theme="10"/>
      <name val="Calibri"/>
      <family val="2"/>
      <charset val="238"/>
      <scheme val="minor"/>
    </font>
    <font>
      <sz val="8"/>
      <color rgb="FF4A453D"/>
      <name val="Calibri"/>
      <family val="2"/>
      <charset val="238"/>
      <scheme val="minor"/>
    </font>
    <font>
      <sz val="8"/>
      <color rgb="FFFFFFFF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6A717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6">
    <border>
      <left/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5575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9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9" tint="0.39997558519241921"/>
      </right>
      <top style="thin">
        <color theme="4" tint="0.39997558519241921"/>
      </top>
      <bottom/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medium">
        <color indexed="64"/>
      </left>
      <right style="thick">
        <color rgb="FFFFFFFF"/>
      </right>
      <top style="thick">
        <color rgb="FFFFFFFF"/>
      </top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medium">
        <color indexed="64"/>
      </bottom>
      <diagonal/>
    </border>
    <border>
      <left style="thick">
        <color rgb="FFFFFFFF"/>
      </left>
      <right/>
      <top style="thick">
        <color rgb="FFFFFFF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1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0" borderId="0" xfId="0" applyFont="1"/>
    <xf numFmtId="0" fontId="2" fillId="2" borderId="2" xfId="0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 vertical="top" wrapText="1"/>
    </xf>
    <xf numFmtId="0" fontId="7" fillId="0" borderId="0" xfId="0" applyFont="1"/>
    <xf numFmtId="0" fontId="8" fillId="0" borderId="0" xfId="0" applyFont="1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0" fontId="6" fillId="0" borderId="4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10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Fill="1" applyBorder="1" applyAlignment="1">
      <alignment horizontal="center" vertical="top" wrapText="1"/>
    </xf>
    <xf numFmtId="0" fontId="21" fillId="0" borderId="0" xfId="1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top" wrapText="1"/>
    </xf>
    <xf numFmtId="0" fontId="21" fillId="2" borderId="0" xfId="1" applyFont="1" applyFill="1" applyBorder="1" applyAlignment="1">
      <alignment vertical="top" wrapText="1"/>
    </xf>
    <xf numFmtId="0" fontId="0" fillId="0" borderId="0" xfId="0" applyBorder="1"/>
    <xf numFmtId="0" fontId="22" fillId="0" borderId="0" xfId="0" applyFont="1" applyFill="1" applyBorder="1" applyAlignment="1">
      <alignment horizontal="center" vertical="top" wrapText="1"/>
    </xf>
    <xf numFmtId="0" fontId="23" fillId="0" borderId="0" xfId="1" applyFont="1" applyFill="1" applyBorder="1" applyAlignment="1">
      <alignment vertical="top" wrapText="1"/>
    </xf>
    <xf numFmtId="0" fontId="13" fillId="0" borderId="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3" fillId="0" borderId="6" xfId="1" applyFont="1" applyFill="1" applyBorder="1" applyAlignment="1">
      <alignment vertical="top" wrapText="1"/>
    </xf>
    <xf numFmtId="0" fontId="3" fillId="0" borderId="8" xfId="1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4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25" fillId="2" borderId="1" xfId="1" applyFont="1" applyFill="1" applyBorder="1" applyAlignment="1">
      <alignment vertical="top" wrapText="1"/>
    </xf>
    <xf numFmtId="0" fontId="25" fillId="2" borderId="2" xfId="1" applyFont="1" applyFill="1" applyBorder="1" applyAlignment="1">
      <alignment vertical="top" wrapText="1"/>
    </xf>
    <xf numFmtId="0" fontId="26" fillId="0" borderId="0" xfId="0" applyFont="1"/>
    <xf numFmtId="0" fontId="27" fillId="2" borderId="1" xfId="0" applyFont="1" applyFill="1" applyBorder="1" applyAlignment="1">
      <alignment horizontal="center" vertical="top" wrapText="1"/>
    </xf>
    <xf numFmtId="0" fontId="28" fillId="3" borderId="1" xfId="0" applyFont="1" applyFill="1" applyBorder="1" applyAlignment="1">
      <alignment horizontal="center" vertical="top" wrapText="1"/>
    </xf>
    <xf numFmtId="0" fontId="27" fillId="2" borderId="2" xfId="0" applyFont="1" applyFill="1" applyBorder="1" applyAlignment="1">
      <alignment horizontal="center" vertical="top" wrapText="1"/>
    </xf>
    <xf numFmtId="0" fontId="28" fillId="3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0" xfId="0" applyNumberFormat="1" applyFont="1" applyFill="1" applyBorder="1"/>
    <xf numFmtId="0" fontId="6" fillId="0" borderId="6" xfId="0" applyNumberFormat="1" applyFont="1" applyFill="1" applyBorder="1"/>
    <xf numFmtId="0" fontId="6" fillId="0" borderId="7" xfId="0" applyNumberFormat="1" applyFont="1" applyFill="1" applyBorder="1"/>
    <xf numFmtId="0" fontId="6" fillId="0" borderId="6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3" fillId="0" borderId="18" xfId="1" applyFont="1" applyFill="1" applyBorder="1" applyAlignment="1">
      <alignment vertical="top" wrapText="1"/>
    </xf>
    <xf numFmtId="0" fontId="3" fillId="0" borderId="19" xfId="1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3" fillId="0" borderId="22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center" vertical="top" wrapText="1"/>
    </xf>
    <xf numFmtId="0" fontId="6" fillId="0" borderId="23" xfId="0" applyFont="1" applyFill="1" applyBorder="1"/>
    <xf numFmtId="0" fontId="6" fillId="0" borderId="22" xfId="0" applyFont="1" applyFill="1" applyBorder="1"/>
    <xf numFmtId="0" fontId="6" fillId="0" borderId="24" xfId="0" applyFont="1" applyFill="1" applyBorder="1"/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 vertical="top" wrapText="1"/>
    </xf>
    <xf numFmtId="0" fontId="31" fillId="2" borderId="1" xfId="1" applyFont="1" applyFill="1" applyBorder="1" applyAlignment="1">
      <alignment vertical="top" wrapText="1"/>
    </xf>
    <xf numFmtId="0" fontId="30" fillId="2" borderId="2" xfId="0" applyFont="1" applyFill="1" applyBorder="1" applyAlignment="1">
      <alignment horizontal="center" vertical="top" wrapText="1"/>
    </xf>
    <xf numFmtId="0" fontId="31" fillId="2" borderId="2" xfId="1" applyFont="1" applyFill="1" applyBorder="1" applyAlignment="1">
      <alignment vertical="top" wrapText="1"/>
    </xf>
    <xf numFmtId="0" fontId="32" fillId="2" borderId="1" xfId="0" applyFont="1" applyFill="1" applyBorder="1" applyAlignment="1">
      <alignment horizontal="center" vertical="top" wrapText="1"/>
    </xf>
    <xf numFmtId="0" fontId="33" fillId="3" borderId="1" xfId="0" applyFont="1" applyFill="1" applyBorder="1" applyAlignment="1">
      <alignment horizontal="center" vertical="top" wrapText="1"/>
    </xf>
    <xf numFmtId="0" fontId="32" fillId="2" borderId="25" xfId="0" applyFont="1" applyFill="1" applyBorder="1" applyAlignment="1">
      <alignment horizontal="center" vertical="top" wrapText="1"/>
    </xf>
    <xf numFmtId="0" fontId="32" fillId="2" borderId="0" xfId="0" applyFont="1" applyFill="1" applyBorder="1" applyAlignment="1">
      <alignment horizontal="center" vertical="top" wrapText="1"/>
    </xf>
    <xf numFmtId="0" fontId="32" fillId="2" borderId="2" xfId="0" applyFont="1" applyFill="1" applyBorder="1" applyAlignment="1">
      <alignment horizontal="center" vertical="top" wrapText="1"/>
    </xf>
    <xf numFmtId="0" fontId="33" fillId="3" borderId="2" xfId="0" applyFont="1" applyFill="1" applyBorder="1" applyAlignment="1">
      <alignment horizontal="center" vertical="top" wrapText="1"/>
    </xf>
    <xf numFmtId="0" fontId="6" fillId="5" borderId="4" xfId="0" applyFont="1" applyFill="1" applyBorder="1"/>
    <xf numFmtId="0" fontId="6" fillId="5" borderId="0" xfId="0" applyFont="1" applyFill="1" applyBorder="1"/>
    <xf numFmtId="0" fontId="6" fillId="5" borderId="5" xfId="0" applyFont="1" applyFill="1" applyBorder="1"/>
    <xf numFmtId="0" fontId="6" fillId="5" borderId="7" xfId="0" applyFont="1" applyFill="1" applyBorder="1"/>
    <xf numFmtId="0" fontId="24" fillId="0" borderId="5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8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A453D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A453D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A453D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A453D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border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family val="2"/>
        <scheme val="minor"/>
      </font>
      <fill>
        <patternFill patternType="none">
          <fgColor theme="9"/>
          <bgColor auto="1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17C7D84-99D1-488C-BBEF-056D55298822}" name="Tabulka1" displayName="Tabulka1" ref="A1:AP158" totalsRowCount="1" headerRowDxfId="86" dataDxfId="85" totalsRowBorderDxfId="84">
  <autoFilter ref="A1:AP157" xr:uid="{417C7D84-99D1-488C-BBEF-056D55298822}"/>
  <sortState xmlns:xlrd2="http://schemas.microsoft.com/office/spreadsheetml/2017/richdata2" ref="A2:AP157">
    <sortCondition descending="1" ref="AO1:AO157"/>
  </sortState>
  <tableColumns count="42">
    <tableColumn id="1" xr3:uid="{0424C0C1-0281-4BBA-B8D9-01D011943B7E}" name="JMÉNO" totalsRowLabel="Celkem" dataDxfId="83" totalsRowDxfId="41" dataCellStyle="Hypertextový odkaz"/>
    <tableColumn id="2" xr3:uid="{2B019A67-456A-468F-9395-B74EB9A66B1B}" name="CLUB" totalsRowFunction="count" dataDxfId="82" totalsRowDxfId="40"/>
    <tableColumn id="3" xr3:uid="{7F3FB66B-80A4-4E07-A714-17208E24D7FA}" name="ČÍSLO CLUBU" dataDxfId="81" totalsRowDxfId="39"/>
    <tableColumn id="4" xr3:uid="{B96910D0-E082-48C2-A2A1-147F35EF6232}" name="POČET ODEHRANÝCH TURNAJŮ" dataDxfId="80" totalsRowDxfId="38">
      <calculatedColumnFormula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calculatedColumnFormula>
    </tableColumn>
    <tableColumn id="5" xr3:uid="{454D0F50-DFBE-4635-A442-E32A37BD509D}" name="BRUTTO " dataDxfId="79" totalsRowDxfId="37"/>
    <tableColumn id="6" xr3:uid="{9A4B244A-47AF-4327-A35F-0D0E81CBE45F}" name="NETTO" dataDxfId="78" totalsRowDxfId="36"/>
    <tableColumn id="7" xr3:uid="{FE5FEEC8-6ADC-46CD-8B2D-D33026BD1D22}" name="TOP 3" dataDxfId="77" totalsRowDxfId="35"/>
    <tableColumn id="8" xr3:uid="{77E02057-BEE9-4C8A-B3FD-60A24BF0C4C8}" name="Beroun 19.4.23 CELKEM" dataDxfId="76" totalsRowDxfId="34"/>
    <tableColumn id="9" xr3:uid="{E63B4724-858D-4BCE-B008-BD0B24B0C7C0}" name="BRUTTO" dataDxfId="75" totalsRowDxfId="33"/>
    <tableColumn id="10" xr3:uid="{B5D1716A-0823-43A3-A2FF-D796F92B5EDA}" name="NETTO2" dataDxfId="74" totalsRowDxfId="32"/>
    <tableColumn id="11" xr3:uid="{3353FCA7-E68D-429B-99E4-D087938682AA}" name="TOP 3 (2)" dataDxfId="73" totalsRowDxfId="31"/>
    <tableColumn id="12" xr3:uid="{0A76B9E5-5322-447B-886F-6707F6319F1F}" name="Kácov 2.5.23            CELKEM" dataDxfId="72" totalsRowDxfId="30"/>
    <tableColumn id="13" xr3:uid="{9E03D795-E84A-4473-9566-4C2E64D80679}" name="BRUTTO 4 x2" dataDxfId="71" totalsRowDxfId="29"/>
    <tableColumn id="14" xr3:uid="{9746CDE9-A99D-4599-955C-AD81B7A53592}" name="NETTO    5" dataDxfId="70" totalsRowDxfId="28"/>
    <tableColumn id="15" xr3:uid="{D102B5D5-04D7-425B-8B71-790AE0EAB79A}" name="TOP 3 (2)2" dataDxfId="69" totalsRowDxfId="27"/>
    <tableColumn id="16" xr3:uid="{1CADABF7-2162-4689-BED3-4011C057C763}" name="Dýšina 24.5.23 CELKEM" dataDxfId="68" totalsRowDxfId="26"/>
    <tableColumn id="17" xr3:uid="{AF4A9BD1-F33A-41E4-BE8E-1E9F220295E0}" name="BRUTTO 7" dataDxfId="67" totalsRowDxfId="25">
      <calculatedColumnFormula>_xlfn.XLOOKUP(Tabulka1[[#This Row],[ČÍSLO CLUBU]],'13.6.2023'!D:D,'13.6.2023'!G:G)</calculatedColumnFormula>
    </tableColumn>
    <tableColumn id="18" xr3:uid="{8DEBC974-BC91-456D-A680-77CA10B871BE}" name="NETTO    8" dataDxfId="66" totalsRowDxfId="24">
      <calculatedColumnFormula>_xlfn.XLOOKUP(Tabulka1[[#This Row],[ČÍSLO CLUBU]],'13.6.2023'!D:D,'13.6.2023'!I:I)</calculatedColumnFormula>
    </tableColumn>
    <tableColumn id="19" xr3:uid="{254CB54E-4848-4B0E-9A0C-86BD11A892B6}" name="TOP 3 (2)22" dataDxfId="65" totalsRowDxfId="23">
      <calculatedColumnFormula>_xlfn.XLOOKUP(Tabulka1[[#This Row],[ČÍSLO CLUBU]],'13.6.2023'!D:D,'13.6.2023'!J:J)</calculatedColumnFormula>
    </tableColumn>
    <tableColumn id="20" xr3:uid="{9D9ADC34-6508-44A4-87B9-A3E2D83A03EE}" name="Beroun 13.6.23 CELKEM" dataDxfId="64" totalsRowDxfId="22">
      <calculatedColumnFormula>Tabulka1[[#This Row],[BRUTTO 7]]+Tabulka1[[#This Row],[NETTO    8]]+Tabulka1[[#This Row],[TOP 3 (2)22]]</calculatedColumnFormula>
    </tableColumn>
    <tableColumn id="21" xr3:uid="{CA7BEB10-A4BC-4222-88DD-F5666E771E5B}" name="BRUTTO 10" dataDxfId="63" totalsRowDxfId="21">
      <calculatedColumnFormula>_xlfn.XLOOKUP(Tabulka1[[#This Row],[ČÍSLO CLUBU]],'29.6.2023'!D:D,'29.6.2023'!G:G)</calculatedColumnFormula>
    </tableColumn>
    <tableColumn id="22" xr3:uid="{38EAEE12-E357-4E74-BC43-EAB6DAA1A2D6}" name="NETTO 11" dataDxfId="62" totalsRowDxfId="20">
      <calculatedColumnFormula>_xlfn.XLOOKUP(Tabulka1[[#This Row],[ČÍSLO CLUBU]],'29.6.2023'!D:D,'29.6.2023'!I:I)</calculatedColumnFormula>
    </tableColumn>
    <tableColumn id="23" xr3:uid="{BB8D712F-8318-4C3B-AE60-77459723A932}" name="TOP 3 (2)23" dataDxfId="61" totalsRowDxfId="19">
      <calculatedColumnFormula>_xlfn.XLOOKUP(Tabulka1[[#This Row],[ČÍSLO CLUBU]],'29.6.2023'!D:D,'29.6.2023'!J:J)</calculatedColumnFormula>
    </tableColumn>
    <tableColumn id="24" xr3:uid="{75ECFFEA-40E2-4FBF-8691-614F7C70E63D}" name="Vinoř 29.6.23    CELKEM" dataDxfId="60" totalsRowDxfId="18">
      <calculatedColumnFormula>Tabulka1[[#This Row],[BRUTTO 10]]+Tabulka1[[#This Row],[NETTO 11]]+Tabulka1[[#This Row],[TOP 3 (2)23]]</calculatedColumnFormula>
    </tableColumn>
    <tableColumn id="25" xr3:uid="{9BCAB31C-0141-4437-A8FD-1AAD6617B419}" name="BRUTTO 13          " dataDxfId="59" totalsRowDxfId="17"/>
    <tableColumn id="26" xr3:uid="{B177C742-B795-4FCB-AA63-64FAD897CA60}" name="NETTO 14" dataDxfId="58" totalsRowDxfId="16"/>
    <tableColumn id="27" xr3:uid="{64B5D0D8-E282-4A7C-BEEF-9F48CCDAE0B5}" name="TOP 3 (2)24" dataDxfId="57" totalsRowDxfId="15"/>
    <tableColumn id="28" xr3:uid="{2037A166-8AE7-4397-A946-F120B5C4CC2F}" name="Albatros 13.7.23 CELKEM" dataDxfId="56" totalsRowDxfId="14"/>
    <tableColumn id="29" xr3:uid="{87594B16-511B-4C49-A82F-D574CC12BEFC}" name="BRUTTO 16  x2" dataDxfId="55" totalsRowDxfId="13"/>
    <tableColumn id="30" xr3:uid="{E536FD0F-8567-4B81-A287-58DB5027D59C}" name="NETTO 17" dataDxfId="54" totalsRowDxfId="12"/>
    <tableColumn id="31" xr3:uid="{58A219E1-7BFB-46D7-8F1E-76A7795B90EA}" name="TOP 3 (2)25" dataDxfId="53" totalsRowDxfId="11"/>
    <tableColumn id="32" xr3:uid="{C3E0C3CC-CB6D-4371-B415-00C7C9B5A253}" name="Konopiště - Radecký 4.8.23  CELKEM" dataDxfId="52" totalsRowDxfId="10"/>
    <tableColumn id="33" xr3:uid="{9554A5AC-DF73-4D81-BF3A-E53767E09587}" name="BRUTTO 19    " dataDxfId="51" totalsRowDxfId="9">
      <calculatedColumnFormula>_xlfn.XLOOKUP(Tabulka1[[#This Row],[ČÍSLO CLUBU]],'10.9.2023'!D:D,'10.9.2023'!G:G)</calculatedColumnFormula>
    </tableColumn>
    <tableColumn id="34" xr3:uid="{5B4ACB1F-0D25-42DD-A955-DC16007363C4}" name="NETTO 20" dataDxfId="50" totalsRowDxfId="8">
      <calculatedColumnFormula>_xlfn.XLOOKUP(Tabulka1[[#This Row],[ČÍSLO CLUBU]],'10.9.2023'!D:D,'10.9.2023'!I:I)</calculatedColumnFormula>
    </tableColumn>
    <tableColumn id="35" xr3:uid="{64C85FA0-A290-4E19-9977-967844BE6933}" name="TOP 3 (2)26" dataDxfId="49" totalsRowDxfId="7">
      <calculatedColumnFormula>_xlfn.XLOOKUP(Tabulka1[[#This Row],[ČÍSLO CLUBU]],'10.9.2023'!D:D,'10.9.2023'!J:J)</calculatedColumnFormula>
    </tableColumn>
    <tableColumn id="36" xr3:uid="{0EDFA612-F177-4D43-B812-580FFFF60FB6}" name="Karlovy Vary 10.9.23 CELKEM" dataDxfId="48" totalsRowDxfId="6">
      <calculatedColumnFormula>Tabulka1[[#This Row],[TOP 3 (2)26]]+Tabulka1[[#This Row],[NETTO 20]]+Tabulka1[[#This Row],[BRUTTO 19    ]]</calculatedColumnFormula>
    </tableColumn>
    <tableColumn id="37" xr3:uid="{7B495B06-DCF0-4773-B680-2B7624B28ABB}" name="BRUTTO 22" dataDxfId="47" totalsRowDxfId="5"/>
    <tableColumn id="38" xr3:uid="{2CD655B9-47AC-4B93-9D7E-A856E023A29C}" name="NETTO 23" dataDxfId="46" totalsRowDxfId="4"/>
    <tableColumn id="39" xr3:uid="{0D9D767F-4F44-4E1B-87B4-557E98B2AEBE}" name="TOP        524" dataDxfId="45" totalsRowDxfId="3"/>
    <tableColumn id="40" xr3:uid="{BA895137-30F6-42C3-AE5C-70EE1CC1D843}" name="BEROUN 4.10.23  CELKEM" dataDxfId="44" totalsRowDxfId="2"/>
    <tableColumn id="41" xr3:uid="{58CE55BD-970E-4F36-B8BD-589D79F762A0}" name="3 TOP VÝSLEDKŮ" dataDxfId="42" totalsRowDxfId="1">
      <calculatedColumnFormula>Tabulka1[[#This Row],[Kácov 2.5.23            CELKEM]]+Tabulka1[[#This Row],[Dýšina 24.5.23 CELKEM]]+Tabulka1[[#This Row],[Vinoř 29.6.23    CELKEM]]+Tabulka1[[#This Row],[Albatros 13.7.23 CELKEM]]+Tabulka1[[#This Row],[Konopiště - Radecký 4.8.23  CELKEM]]</calculatedColumnFormula>
    </tableColumn>
    <tableColumn id="42" xr3:uid="{242C2C59-313D-4493-B403-93BE55983DA3}" name="UMÍSTĚNÍ" dataDxfId="43" totalsRow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gf.cz/cz/turnaje/turnaje-vyhledavani/turnaj/vysledkova-listina-hrace?id=845796897&amp;categoryId=845796917&amp;golferId=366729551" TargetMode="External"/><Relationship Id="rId21" Type="http://schemas.openxmlformats.org/officeDocument/2006/relationships/hyperlink" Target="https://www.cgf.cz/cz/turnaje/turnaje-vyhledavani/turnaj/vysledkova-listina-hrace?id=802376971&amp;categoryId=802376990&amp;golferId=35415102" TargetMode="External"/><Relationship Id="rId42" Type="http://schemas.openxmlformats.org/officeDocument/2006/relationships/hyperlink" Target="https://www.cgf.cz/cz/turnaje/turnaje-vyhledavani/turnaj/vysledkova-listina-hrace?id=802926135&amp;categoryId=804894957&amp;golferId=12698571" TargetMode="External"/><Relationship Id="rId63" Type="http://schemas.openxmlformats.org/officeDocument/2006/relationships/hyperlink" Target="https://www.cgf.cz/cz/turnaje/turnaje-vyhledavani/turnaj/vysledkova-listina-hrace?id=803204108&amp;categoryId=803204119&amp;golferId=17095695" TargetMode="External"/><Relationship Id="rId84" Type="http://schemas.openxmlformats.org/officeDocument/2006/relationships/hyperlink" Target="https://www.cgf.cz/cz/turnaje/turnaje-vyhledavani/turnaj/vysledkova-listina-hrace?id=828970253&amp;categoryId=828970274&amp;golferId=484873762" TargetMode="External"/><Relationship Id="rId138" Type="http://schemas.openxmlformats.org/officeDocument/2006/relationships/hyperlink" Target="https://www.cgf.cz/cz/turnaje/turnaje-vyhledavani/turnaj/vysledkova-listina-hrace?id=845772057&amp;categoryId=845772068&amp;golferId=360490034" TargetMode="External"/><Relationship Id="rId107" Type="http://schemas.openxmlformats.org/officeDocument/2006/relationships/hyperlink" Target="https://www.cgf.cz/cz/turnaje/turnaje-vyhledavani/turnaj/vysledkova-listina-hrace?id=809026624&amp;categoryId=809028594&amp;golferId=636982833" TargetMode="External"/><Relationship Id="rId11" Type="http://schemas.openxmlformats.org/officeDocument/2006/relationships/hyperlink" Target="https://www.cgf.cz/cz/turnaje/turnaje-vyhledavani/turnaj/vysledkova-listina-hrace?id=802376971&amp;categoryId=802376990&amp;golferId=1952279" TargetMode="External"/><Relationship Id="rId32" Type="http://schemas.openxmlformats.org/officeDocument/2006/relationships/hyperlink" Target="https://www.cgf.cz/cz/turnaje/turnaje-vyhledavani/turnaj/vysledkova-listina-hrace?id=802376971&amp;categoryId=802376990&amp;golferId=23742646" TargetMode="External"/><Relationship Id="rId53" Type="http://schemas.openxmlformats.org/officeDocument/2006/relationships/hyperlink" Target="https://www.cgf.cz/cz/turnaje/turnaje-vyhledavani/turnaj/vysledkova-listina-hrace?id=802926135&amp;categoryId=804894957&amp;golferId=450104451" TargetMode="External"/><Relationship Id="rId74" Type="http://schemas.openxmlformats.org/officeDocument/2006/relationships/hyperlink" Target="https://www.cgf.cz/cz/turnaje/turnaje-vyhledavani/turnaj/vysledkova-listina-hrace?id=828970253&amp;categoryId=828970274&amp;golferId=77463853" TargetMode="External"/><Relationship Id="rId128" Type="http://schemas.openxmlformats.org/officeDocument/2006/relationships/hyperlink" Target="https://www.cgf.cz/cz/turnaje/turnaje-vyhledavani/turnaj/vysledkova-listina-hrace?id=845796897&amp;categoryId=845796917&amp;golferId=652193140" TargetMode="External"/><Relationship Id="rId149" Type="http://schemas.openxmlformats.org/officeDocument/2006/relationships/hyperlink" Target="https://www.cgf.cz/cz/turnaje/turnaje-vyhledavani/turnaj/vysledkova-listina-hrace?id=845772057&amp;categoryId=845772068&amp;golferId=389942410" TargetMode="External"/><Relationship Id="rId5" Type="http://schemas.openxmlformats.org/officeDocument/2006/relationships/hyperlink" Target="https://www.cgf.cz/cz/turnaje/turnaje-vyhledavani/turnaj/vysledkova-listina-hrace?id=802376971&amp;categoryId=802376990&amp;golferId=135302366" TargetMode="External"/><Relationship Id="rId95" Type="http://schemas.openxmlformats.org/officeDocument/2006/relationships/hyperlink" Target="https://www.cgf.cz/cz/turnaje/turnaje-vyhledavani/turnaj/vysledkova-listina-hrace?id=828970253&amp;categoryId=828970274&amp;golferId=319848712" TargetMode="External"/><Relationship Id="rId22" Type="http://schemas.openxmlformats.org/officeDocument/2006/relationships/hyperlink" Target="https://www.cgf.cz/cz/turnaje/turnaje-vyhledavani/turnaj/vysledkova-listina-hrace?id=802376971&amp;categoryId=802376990&amp;golferId=78864082" TargetMode="External"/><Relationship Id="rId43" Type="http://schemas.openxmlformats.org/officeDocument/2006/relationships/hyperlink" Target="https://www.cgf.cz/cz/turnaje/turnaje-vyhledavani/turnaj/vysledkova-listina-hrace?id=802926135&amp;categoryId=804894957&amp;golferId=6741470" TargetMode="External"/><Relationship Id="rId64" Type="http://schemas.openxmlformats.org/officeDocument/2006/relationships/hyperlink" Target="https://www.cgf.cz/cz/turnaje/turnaje-vyhledavani/turnaj/vysledkova-listina-hrace?id=803204108&amp;categoryId=803204119&amp;golferId=542640033" TargetMode="External"/><Relationship Id="rId118" Type="http://schemas.openxmlformats.org/officeDocument/2006/relationships/hyperlink" Target="https://www.cgf.cz/cz/turnaje/turnaje-vyhledavani/turnaj/vysledkova-listina-hrace?id=845796897&amp;categoryId=845796917&amp;golferId=58810721" TargetMode="External"/><Relationship Id="rId139" Type="http://schemas.openxmlformats.org/officeDocument/2006/relationships/hyperlink" Target="https://www.cgf.cz/cz/turnaje/turnaje-vyhledavani/turnaj/vysledkova-listina-hrace?id=845772057&amp;categoryId=845772068&amp;golferId=317667189" TargetMode="External"/><Relationship Id="rId80" Type="http://schemas.openxmlformats.org/officeDocument/2006/relationships/hyperlink" Target="https://www.cgf.cz/cz/turnaje/turnaje-vyhledavani/turnaj/vysledkova-listina-hrace?id=828970253&amp;categoryId=828970274&amp;golferId=83938049" TargetMode="External"/><Relationship Id="rId85" Type="http://schemas.openxmlformats.org/officeDocument/2006/relationships/hyperlink" Target="https://www.cgf.cz/cz/turnaje/turnaje-vyhledavani/turnaj/vysledkova-listina-hrace?id=828970253&amp;categoryId=828970274&amp;golferId=655251587" TargetMode="External"/><Relationship Id="rId150" Type="http://schemas.openxmlformats.org/officeDocument/2006/relationships/hyperlink" Target="https://www.cgf.cz/cz/turnaje/turnaje-vyhledavani/turnaj/vysledkova-listina-hrace?id=845772057&amp;categoryId=845772068&amp;golferId=625441398" TargetMode="External"/><Relationship Id="rId155" Type="http://schemas.openxmlformats.org/officeDocument/2006/relationships/hyperlink" Target="https://www.cgf.cz/cz/turnaje/turnaje-vyhledavani/turnaj/vysledkova-listina-hrace?id=845772057&amp;categoryId=845772068&amp;golferId=866904173" TargetMode="External"/><Relationship Id="rId12" Type="http://schemas.openxmlformats.org/officeDocument/2006/relationships/hyperlink" Target="https://www.cgf.cz/cz/turnaje/turnaje-vyhledavani/turnaj/vysledkova-listina-hrace?id=802376971&amp;categoryId=802376990&amp;golferId=289951770" TargetMode="External"/><Relationship Id="rId17" Type="http://schemas.openxmlformats.org/officeDocument/2006/relationships/hyperlink" Target="https://www.cgf.cz/cz/turnaje/turnaje-vyhledavani/turnaj/vysledkova-listina-hrace?id=802376971&amp;categoryId=802376990&amp;golferId=103125472" TargetMode="External"/><Relationship Id="rId33" Type="http://schemas.openxmlformats.org/officeDocument/2006/relationships/hyperlink" Target="https://www.cgf.cz/cz/turnaje/turnaje-vyhledavani/turnaj/vysledkova-listina-hrace?id=802376971&amp;categoryId=802376990&amp;golferId=572573099" TargetMode="External"/><Relationship Id="rId38" Type="http://schemas.openxmlformats.org/officeDocument/2006/relationships/hyperlink" Target="https://www.cgf.cz/cz/turnaje/turnaje-vyhledavani/turnaj/vysledkova-listina-hrace?id=802376971&amp;categoryId=802376990&amp;golferId=12683492" TargetMode="External"/><Relationship Id="rId59" Type="http://schemas.openxmlformats.org/officeDocument/2006/relationships/hyperlink" Target="https://www.cgf.cz/cz/turnaje/turnaje-vyhledavani/turnaj/vysledkova-listina-hrace?id=803204108&amp;categoryId=803204119&amp;golferId=401201450" TargetMode="External"/><Relationship Id="rId103" Type="http://schemas.openxmlformats.org/officeDocument/2006/relationships/hyperlink" Target="https://www.cgf.cz/cz/turnaje/turnaje-vyhledavani/turnaj/vysledkova-listina-hrace?id=809026624&amp;categoryId=809028594&amp;golferId=476484598" TargetMode="External"/><Relationship Id="rId108" Type="http://schemas.openxmlformats.org/officeDocument/2006/relationships/hyperlink" Target="https://www.cgf.cz/cz/turnaje/turnaje-vyhledavani/turnaj/vysledkova-listina-hrace?id=809026624&amp;categoryId=809028594&amp;golferId=640536998" TargetMode="External"/><Relationship Id="rId124" Type="http://schemas.openxmlformats.org/officeDocument/2006/relationships/hyperlink" Target="https://www.cgf.cz/cz/turnaje/turnaje-vyhledavani/turnaj/vysledkova-listina-hrace?id=845796897&amp;categoryId=845796917&amp;golferId=400672428" TargetMode="External"/><Relationship Id="rId129" Type="http://schemas.openxmlformats.org/officeDocument/2006/relationships/hyperlink" Target="https://www.cgf.cz/cz/turnaje/turnaje-vyhledavani/turnaj/vysledkova-listina-hrace?id=845796897&amp;categoryId=845796917&amp;golferId=18827059" TargetMode="External"/><Relationship Id="rId54" Type="http://schemas.openxmlformats.org/officeDocument/2006/relationships/hyperlink" Target="https://www.cgf.cz/cz/turnaje/turnaje-vyhledavani/turnaj/vysledkova-listina-hrace?id=802926135&amp;categoryId=804894957&amp;golferId=133938544" TargetMode="External"/><Relationship Id="rId70" Type="http://schemas.openxmlformats.org/officeDocument/2006/relationships/hyperlink" Target="https://www.cgf.cz/cz/turnaje/turnaje-vyhledavani/turnaj/vysledkova-listina-hrace?id=803204108&amp;categoryId=803204119&amp;golferId=437062235" TargetMode="External"/><Relationship Id="rId75" Type="http://schemas.openxmlformats.org/officeDocument/2006/relationships/hyperlink" Target="https://www.cgf.cz/cz/turnaje/turnaje-vyhledavani/turnaj/vysledkova-listina-hrace?id=828970253&amp;categoryId=828970274&amp;golferId=489072778" TargetMode="External"/><Relationship Id="rId91" Type="http://schemas.openxmlformats.org/officeDocument/2006/relationships/hyperlink" Target="https://www.cgf.cz/cz/turnaje/turnaje-vyhledavani/turnaj/vysledkova-listina-hrace?id=828970253&amp;categoryId=828970274&amp;golferId=41327993" TargetMode="External"/><Relationship Id="rId96" Type="http://schemas.openxmlformats.org/officeDocument/2006/relationships/hyperlink" Target="https://www.cgf.cz/cz/turnaje/turnaje-vyhledavani/turnaj/vysledkova-listina-hrace?id=828970253&amp;categoryId=828970274&amp;golferId=251591357" TargetMode="External"/><Relationship Id="rId140" Type="http://schemas.openxmlformats.org/officeDocument/2006/relationships/hyperlink" Target="https://www.cgf.cz/cz/turnaje/turnaje-vyhledavani/turnaj/vysledkova-listina-hrace?id=845772057&amp;categoryId=845772068&amp;golferId=542254889" TargetMode="External"/><Relationship Id="rId145" Type="http://schemas.openxmlformats.org/officeDocument/2006/relationships/hyperlink" Target="https://www.cgf.cz/cz/turnaje/turnaje-vyhledavani/turnaj/vysledkova-listina-hrace?id=845772057&amp;categoryId=845772068&amp;golferId=187957479" TargetMode="External"/><Relationship Id="rId1" Type="http://schemas.openxmlformats.org/officeDocument/2006/relationships/hyperlink" Target="https://www.cgf.cz/cz/turnaje/turnaje-vyhledavani/turnaj/vysledkova-listina-hrace?id=802376971&amp;categoryId=802376990&amp;golferId=298945460" TargetMode="External"/><Relationship Id="rId6" Type="http://schemas.openxmlformats.org/officeDocument/2006/relationships/hyperlink" Target="https://www.cgf.cz/cz/turnaje/turnaje-vyhledavani/turnaj/vysledkova-listina-hrace?id=802376971&amp;categoryId=802376990&amp;golferId=5713989" TargetMode="External"/><Relationship Id="rId23" Type="http://schemas.openxmlformats.org/officeDocument/2006/relationships/hyperlink" Target="https://www.cgf.cz/cz/turnaje/turnaje-vyhledavani/turnaj/vysledkova-listina-hrace?id=802376971&amp;categoryId=802376990&amp;golferId=353821417" TargetMode="External"/><Relationship Id="rId28" Type="http://schemas.openxmlformats.org/officeDocument/2006/relationships/hyperlink" Target="https://www.cgf.cz/cz/turnaje/turnaje-vyhledavani/turnaj/vysledkova-listina-hrace?id=802376971&amp;categoryId=802376990&amp;golferId=77177219" TargetMode="External"/><Relationship Id="rId49" Type="http://schemas.openxmlformats.org/officeDocument/2006/relationships/hyperlink" Target="https://www.cgf.cz/cz/turnaje/turnaje-vyhledavani/turnaj/vysledkova-listina-hrace?id=802926135&amp;categoryId=804894957&amp;golferId=26282766" TargetMode="External"/><Relationship Id="rId114" Type="http://schemas.openxmlformats.org/officeDocument/2006/relationships/hyperlink" Target="https://www.cgf.cz/cz/turnaje/turnaje-vyhledavani/turnaj/vysledkova-listina-hrace?id=845796897&amp;categoryId=845796917&amp;golferId=86248855" TargetMode="External"/><Relationship Id="rId119" Type="http://schemas.openxmlformats.org/officeDocument/2006/relationships/hyperlink" Target="https://www.cgf.cz/cz/turnaje/turnaje-vyhledavani/turnaj/vysledkova-listina-hrace?id=845796897&amp;categoryId=845796917&amp;golferId=506107891" TargetMode="External"/><Relationship Id="rId44" Type="http://schemas.openxmlformats.org/officeDocument/2006/relationships/hyperlink" Target="https://www.cgf.cz/cz/turnaje/turnaje-vyhledavani/turnaj/vysledkova-listina-hrace?id=802926135&amp;categoryId=804894957&amp;golferId=80531590" TargetMode="External"/><Relationship Id="rId60" Type="http://schemas.openxmlformats.org/officeDocument/2006/relationships/hyperlink" Target="https://www.cgf.cz/cz/turnaje/turnaje-vyhledavani/turnaj/vysledkova-listina-hrace?id=803204108&amp;categoryId=803204119&amp;golferId=63469236" TargetMode="External"/><Relationship Id="rId65" Type="http://schemas.openxmlformats.org/officeDocument/2006/relationships/hyperlink" Target="https://www.cgf.cz/cz/turnaje/turnaje-vyhledavani/turnaj/vysledkova-listina-hrace?id=803204108&amp;categoryId=803204119&amp;golferId=11140039" TargetMode="External"/><Relationship Id="rId81" Type="http://schemas.openxmlformats.org/officeDocument/2006/relationships/hyperlink" Target="https://www.cgf.cz/cz/turnaje/turnaje-vyhledavani/turnaj/vysledkova-listina-hrace?id=828970253&amp;categoryId=828970274&amp;golferId=358709693" TargetMode="External"/><Relationship Id="rId86" Type="http://schemas.openxmlformats.org/officeDocument/2006/relationships/hyperlink" Target="https://www.cgf.cz/cz/turnaje/turnaje-vyhledavani/turnaj/vysledkova-listina-hrace?id=828970253&amp;categoryId=828970274&amp;golferId=76912565" TargetMode="External"/><Relationship Id="rId130" Type="http://schemas.openxmlformats.org/officeDocument/2006/relationships/hyperlink" Target="https://www.cgf.cz/cz/turnaje/turnaje-vyhledavani/turnaj/vysledkova-listina-hrace?id=845796897&amp;categoryId=845796917&amp;golferId=317961200" TargetMode="External"/><Relationship Id="rId135" Type="http://schemas.openxmlformats.org/officeDocument/2006/relationships/hyperlink" Target="https://www.cgf.cz/cz/turnaje/turnaje-vyhledavani/turnaj/vysledkova-listina-hrace?id=845772057&amp;categoryId=845772068&amp;golferId=70812459" TargetMode="External"/><Relationship Id="rId151" Type="http://schemas.openxmlformats.org/officeDocument/2006/relationships/hyperlink" Target="https://www.cgf.cz/cz/turnaje/turnaje-vyhledavani/turnaj/vysledkova-listina-hrace?id=845772057&amp;categoryId=845772068&amp;golferId=383203058" TargetMode="External"/><Relationship Id="rId156" Type="http://schemas.openxmlformats.org/officeDocument/2006/relationships/hyperlink" Target="https://www.cgf.cz/cz/turnaje/turnaje-vyhledavani/turnaj/vysledkova-listina-hrace?id=845772057&amp;categoryId=845772068&amp;golferId=94976335" TargetMode="External"/><Relationship Id="rId13" Type="http://schemas.openxmlformats.org/officeDocument/2006/relationships/hyperlink" Target="https://www.cgf.cz/cz/turnaje/turnaje-vyhledavani/turnaj/vysledkova-listina-hrace?id=802376971&amp;categoryId=802376990&amp;golferId=83115910" TargetMode="External"/><Relationship Id="rId18" Type="http://schemas.openxmlformats.org/officeDocument/2006/relationships/hyperlink" Target="https://www.cgf.cz/cz/turnaje/turnaje-vyhledavani/turnaj/vysledkova-listina-hrace?id=802376971&amp;categoryId=802376990&amp;golferId=328749488" TargetMode="External"/><Relationship Id="rId39" Type="http://schemas.openxmlformats.org/officeDocument/2006/relationships/hyperlink" Target="https://www.cgf.cz/cz/turnaje/turnaje-vyhledavani/turnaj/vysledkova-listina-hrace?id=802376971&amp;categoryId=802376990&amp;golferId=455741480" TargetMode="External"/><Relationship Id="rId109" Type="http://schemas.openxmlformats.org/officeDocument/2006/relationships/hyperlink" Target="https://www.cgf.cz/cz/turnaje/turnaje-vyhledavani/turnaj/vysledkova-listina-hrace?id=809026624&amp;categoryId=809028594&amp;golferId=90689717" TargetMode="External"/><Relationship Id="rId34" Type="http://schemas.openxmlformats.org/officeDocument/2006/relationships/hyperlink" Target="https://www.cgf.cz/cz/turnaje/turnaje-vyhledavani/turnaj/vysledkova-listina-hrace?id=802376971&amp;categoryId=802376990&amp;golferId=367707855" TargetMode="External"/><Relationship Id="rId50" Type="http://schemas.openxmlformats.org/officeDocument/2006/relationships/hyperlink" Target="https://www.cgf.cz/cz/turnaje/turnaje-vyhledavani/turnaj/vysledkova-listina-hrace?id=802926135&amp;categoryId=804894957&amp;golferId=662118803" TargetMode="External"/><Relationship Id="rId55" Type="http://schemas.openxmlformats.org/officeDocument/2006/relationships/hyperlink" Target="https://www.cgf.cz/cz/turnaje/turnaje-vyhledavani/turnaj/vysledkova-listina-hrace?id=802926135&amp;categoryId=804894957&amp;golferId=688722221" TargetMode="External"/><Relationship Id="rId76" Type="http://schemas.openxmlformats.org/officeDocument/2006/relationships/hyperlink" Target="https://www.cgf.cz/cz/turnaje/turnaje-vyhledavani/turnaj/vysledkova-listina-hrace?id=828970253&amp;categoryId=828970274&amp;golferId=35488800" TargetMode="External"/><Relationship Id="rId97" Type="http://schemas.openxmlformats.org/officeDocument/2006/relationships/hyperlink" Target="https://www.cgf.cz/cz/turnaje/turnaje-vyhledavani/turnaj/vysledkova-listina-hrace?id=809026624&amp;categoryId=809028594&amp;golferId=298947202" TargetMode="External"/><Relationship Id="rId104" Type="http://schemas.openxmlformats.org/officeDocument/2006/relationships/hyperlink" Target="https://www.cgf.cz/cz/turnaje/turnaje-vyhledavani/turnaj/vysledkova-listina-hrace?id=809026624&amp;categoryId=809028594&amp;golferId=95849908" TargetMode="External"/><Relationship Id="rId120" Type="http://schemas.openxmlformats.org/officeDocument/2006/relationships/hyperlink" Target="https://www.cgf.cz/cz/turnaje/turnaje-vyhledavani/turnaj/vysledkova-listina-hrace?id=845796897&amp;categoryId=845796917&amp;golferId=79799903" TargetMode="External"/><Relationship Id="rId125" Type="http://schemas.openxmlformats.org/officeDocument/2006/relationships/hyperlink" Target="https://www.cgf.cz/cz/turnaje/turnaje-vyhledavani/turnaj/vysledkova-listina-hrace?id=845796897&amp;categoryId=845796917&amp;golferId=63540266" TargetMode="External"/><Relationship Id="rId141" Type="http://schemas.openxmlformats.org/officeDocument/2006/relationships/hyperlink" Target="https://www.cgf.cz/cz/turnaje/turnaje-vyhledavani/turnaj/vysledkova-listina-hrace?id=845772057&amp;categoryId=845772068&amp;golferId=82897546" TargetMode="External"/><Relationship Id="rId146" Type="http://schemas.openxmlformats.org/officeDocument/2006/relationships/hyperlink" Target="https://www.cgf.cz/cz/turnaje/turnaje-vyhledavani/turnaj/vysledkova-listina-hrace?id=845772057&amp;categoryId=845772068&amp;golferId=79538401" TargetMode="External"/><Relationship Id="rId7" Type="http://schemas.openxmlformats.org/officeDocument/2006/relationships/hyperlink" Target="https://www.cgf.cz/cz/turnaje/turnaje-vyhledavani/turnaj/vysledkova-listina-hrace?id=802376971&amp;categoryId=802376990&amp;golferId=72413728" TargetMode="External"/><Relationship Id="rId71" Type="http://schemas.openxmlformats.org/officeDocument/2006/relationships/hyperlink" Target="https://www.cgf.cz/cz/turnaje/turnaje-vyhledavani/turnaj/vysledkova-listina-hrace?id=803204108&amp;categoryId=803204119&amp;golferId=66499771" TargetMode="External"/><Relationship Id="rId92" Type="http://schemas.openxmlformats.org/officeDocument/2006/relationships/hyperlink" Target="https://www.cgf.cz/cz/turnaje/turnaje-vyhledavani/turnaj/vysledkova-listina-hrace?id=828970253&amp;categoryId=828970274&amp;golferId=478234387" TargetMode="External"/><Relationship Id="rId2" Type="http://schemas.openxmlformats.org/officeDocument/2006/relationships/hyperlink" Target="https://www.cgf.cz/cz/turnaje/turnaje-vyhledavani/turnaj/vysledkova-listina-hrace?id=802376971&amp;categoryId=802376990&amp;golferId=567839401" TargetMode="External"/><Relationship Id="rId29" Type="http://schemas.openxmlformats.org/officeDocument/2006/relationships/hyperlink" Target="https://www.cgf.cz/cz/turnaje/turnaje-vyhledavani/turnaj/vysledkova-listina-hrace?id=802376971&amp;categoryId=802376990&amp;golferId=40232602" TargetMode="External"/><Relationship Id="rId24" Type="http://schemas.openxmlformats.org/officeDocument/2006/relationships/hyperlink" Target="https://www.cgf.cz/cz/turnaje/turnaje-vyhledavani/turnaj/vysledkova-listina-hrace?id=802376971&amp;categoryId=802376990&amp;golferId=5205748" TargetMode="External"/><Relationship Id="rId40" Type="http://schemas.openxmlformats.org/officeDocument/2006/relationships/hyperlink" Target="https://www.cgf.cz/cz/turnaje/turnaje-vyhledavani/turnaj/vysledkova-listina-hrace?id=802376971&amp;categoryId=802376990&amp;golferId=77401275" TargetMode="External"/><Relationship Id="rId45" Type="http://schemas.openxmlformats.org/officeDocument/2006/relationships/hyperlink" Target="https://www.cgf.cz/cz/turnaje/turnaje-vyhledavani/turnaj/vysledkova-listina-hrace?id=802926135&amp;categoryId=804894957&amp;golferId=355653931" TargetMode="External"/><Relationship Id="rId66" Type="http://schemas.openxmlformats.org/officeDocument/2006/relationships/hyperlink" Target="https://www.cgf.cz/cz/turnaje/turnaje-vyhledavani/turnaj/vysledkova-listina-hrace?id=803204108&amp;categoryId=803204119&amp;golferId=582427939" TargetMode="External"/><Relationship Id="rId87" Type="http://schemas.openxmlformats.org/officeDocument/2006/relationships/hyperlink" Target="https://www.cgf.cz/cz/turnaje/turnaje-vyhledavani/turnaj/vysledkova-listina-hrace?id=828970253&amp;categoryId=828970274&amp;golferId=329301750" TargetMode="External"/><Relationship Id="rId110" Type="http://schemas.openxmlformats.org/officeDocument/2006/relationships/hyperlink" Target="https://www.cgf.cz/cz/turnaje/turnaje-vyhledavani/turnaj/vysledkova-listina-hrace?id=845796897&amp;categoryId=845796917&amp;golferId=45886030" TargetMode="External"/><Relationship Id="rId115" Type="http://schemas.openxmlformats.org/officeDocument/2006/relationships/hyperlink" Target="https://www.cgf.cz/cz/turnaje/turnaje-vyhledavani/turnaj/vysledkova-listina-hrace?id=845796897&amp;categoryId=845796917&amp;golferId=453483358" TargetMode="External"/><Relationship Id="rId131" Type="http://schemas.openxmlformats.org/officeDocument/2006/relationships/hyperlink" Target="https://www.cgf.cz/cz/turnaje/turnaje-vyhledavani/turnaj/vysledkova-listina-hrace?id=845796897&amp;categoryId=845796917&amp;golferId=32500692" TargetMode="External"/><Relationship Id="rId136" Type="http://schemas.openxmlformats.org/officeDocument/2006/relationships/hyperlink" Target="https://www.cgf.cz/cz/turnaje/turnaje-vyhledavani/turnaj/vysledkova-listina-hrace?id=845772057&amp;categoryId=845772068&amp;golferId=318836624" TargetMode="External"/><Relationship Id="rId157" Type="http://schemas.openxmlformats.org/officeDocument/2006/relationships/printerSettings" Target="../printerSettings/printerSettings1.bin"/><Relationship Id="rId61" Type="http://schemas.openxmlformats.org/officeDocument/2006/relationships/hyperlink" Target="https://www.cgf.cz/cz/turnaje/turnaje-vyhledavani/turnaj/vysledkova-listina-hrace?id=803204108&amp;categoryId=803204119&amp;golferId=46155187" TargetMode="External"/><Relationship Id="rId82" Type="http://schemas.openxmlformats.org/officeDocument/2006/relationships/hyperlink" Target="https://www.cgf.cz/cz/turnaje/turnaje-vyhledavani/turnaj/vysledkova-listina-hrace?id=828970253&amp;categoryId=828970274&amp;golferId=303974418" TargetMode="External"/><Relationship Id="rId152" Type="http://schemas.openxmlformats.org/officeDocument/2006/relationships/hyperlink" Target="https://www.cgf.cz/cz/turnaje/turnaje-vyhledavani/turnaj/vysledkova-listina-hrace?id=845772057&amp;categoryId=845772068&amp;golferId=64643204" TargetMode="External"/><Relationship Id="rId19" Type="http://schemas.openxmlformats.org/officeDocument/2006/relationships/hyperlink" Target="https://www.cgf.cz/cz/turnaje/turnaje-vyhledavani/turnaj/vysledkova-listina-hrace?id=802376971&amp;categoryId=802376990&amp;golferId=410474699" TargetMode="External"/><Relationship Id="rId14" Type="http://schemas.openxmlformats.org/officeDocument/2006/relationships/hyperlink" Target="https://www.cgf.cz/cz/turnaje/turnaje-vyhledavani/turnaj/vysledkova-listina-hrace?id=802376971&amp;categoryId=802376990&amp;golferId=354695866" TargetMode="External"/><Relationship Id="rId30" Type="http://schemas.openxmlformats.org/officeDocument/2006/relationships/hyperlink" Target="https://www.cgf.cz/cz/turnaje/turnaje-vyhledavani/turnaj/vysledkova-listina-hrace?id=802376971&amp;categoryId=802376990&amp;golferId=251554928" TargetMode="External"/><Relationship Id="rId35" Type="http://schemas.openxmlformats.org/officeDocument/2006/relationships/hyperlink" Target="https://www.cgf.cz/cz/turnaje/turnaje-vyhledavani/turnaj/vysledkova-listina-hrace?id=802376971&amp;categoryId=802376990&amp;golferId=597600505" TargetMode="External"/><Relationship Id="rId56" Type="http://schemas.openxmlformats.org/officeDocument/2006/relationships/hyperlink" Target="https://www.cgf.cz/cz/turnaje/turnaje-vyhledavani/turnaj/vysledkova-listina-hrace?id=802926135&amp;categoryId=804894957&amp;golferId=457355288" TargetMode="External"/><Relationship Id="rId77" Type="http://schemas.openxmlformats.org/officeDocument/2006/relationships/hyperlink" Target="https://www.cgf.cz/cz/turnaje/turnaje-vyhledavani/turnaj/vysledkova-listina-hrace?id=828970253&amp;categoryId=828970274&amp;golferId=101185639" TargetMode="External"/><Relationship Id="rId100" Type="http://schemas.openxmlformats.org/officeDocument/2006/relationships/hyperlink" Target="https://www.cgf.cz/cz/turnaje/turnaje-vyhledavani/turnaj/vysledkova-listina-hrace?id=809026624&amp;categoryId=809028594&amp;golferId=46892012" TargetMode="External"/><Relationship Id="rId105" Type="http://schemas.openxmlformats.org/officeDocument/2006/relationships/hyperlink" Target="https://www.cgf.cz/cz/turnaje/turnaje-vyhledavani/turnaj/vysledkova-listina-hrace?id=809026624&amp;categoryId=809028594&amp;golferId=60642" TargetMode="External"/><Relationship Id="rId126" Type="http://schemas.openxmlformats.org/officeDocument/2006/relationships/hyperlink" Target="https://www.cgf.cz/cz/turnaje/turnaje-vyhledavani/turnaj/vysledkova-listina-hrace?id=845796897&amp;categoryId=845796917&amp;golferId=612899722" TargetMode="External"/><Relationship Id="rId147" Type="http://schemas.openxmlformats.org/officeDocument/2006/relationships/hyperlink" Target="https://www.cgf.cz/cz/turnaje/turnaje-vyhledavani/turnaj/vysledkova-listina-hrace?id=845772057&amp;categoryId=845772068&amp;golferId=13737288" TargetMode="External"/><Relationship Id="rId8" Type="http://schemas.openxmlformats.org/officeDocument/2006/relationships/hyperlink" Target="https://www.cgf.cz/cz/turnaje/turnaje-vyhledavani/turnaj/vysledkova-listina-hrace?id=802376971&amp;categoryId=802376990&amp;golferId=63584174" TargetMode="External"/><Relationship Id="rId51" Type="http://schemas.openxmlformats.org/officeDocument/2006/relationships/hyperlink" Target="https://www.cgf.cz/cz/turnaje/turnaje-vyhledavani/turnaj/vysledkova-listina-hrace?id=802926135&amp;categoryId=804894957&amp;golferId=476485258" TargetMode="External"/><Relationship Id="rId72" Type="http://schemas.openxmlformats.org/officeDocument/2006/relationships/hyperlink" Target="https://www.cgf.cz/cz/turnaje/turnaje-vyhledavani/turnaj/vysledkova-listina-hrace?id=803204108&amp;categoryId=803204119&amp;golferId=25101881" TargetMode="External"/><Relationship Id="rId93" Type="http://schemas.openxmlformats.org/officeDocument/2006/relationships/hyperlink" Target="https://www.cgf.cz/cz/turnaje/turnaje-vyhledavani/turnaj/vysledkova-listina-hrace?id=828970253&amp;categoryId=828970274&amp;golferId=410476408" TargetMode="External"/><Relationship Id="rId98" Type="http://schemas.openxmlformats.org/officeDocument/2006/relationships/hyperlink" Target="https://www.cgf.cz/cz/turnaje/turnaje-vyhledavani/turnaj/vysledkova-listina-hrace?id=809026624&amp;categoryId=809028594&amp;golferId=4709026" TargetMode="External"/><Relationship Id="rId121" Type="http://schemas.openxmlformats.org/officeDocument/2006/relationships/hyperlink" Target="https://www.cgf.cz/cz/turnaje/turnaje-vyhledavani/turnaj/vysledkova-listina-hrace?id=845796897&amp;categoryId=845796917&amp;golferId=479520139" TargetMode="External"/><Relationship Id="rId142" Type="http://schemas.openxmlformats.org/officeDocument/2006/relationships/hyperlink" Target="https://www.cgf.cz/cz/turnaje/turnaje-vyhledavani/turnaj/vysledkova-listina-hrace?id=845772057&amp;categoryId=845772068&amp;golferId=40823995" TargetMode="External"/><Relationship Id="rId3" Type="http://schemas.openxmlformats.org/officeDocument/2006/relationships/hyperlink" Target="https://www.cgf.cz/cz/turnaje/turnaje-vyhledavani/turnaj/vysledkova-listina-hrace?id=802376971&amp;categoryId=802376990&amp;golferId=31035178" TargetMode="External"/><Relationship Id="rId25" Type="http://schemas.openxmlformats.org/officeDocument/2006/relationships/hyperlink" Target="https://www.cgf.cz/cz/turnaje/turnaje-vyhledavani/turnaj/vysledkova-listina-hrace?id=802376971&amp;categoryId=802376990&amp;golferId=61110747" TargetMode="External"/><Relationship Id="rId46" Type="http://schemas.openxmlformats.org/officeDocument/2006/relationships/hyperlink" Target="https://www.cgf.cz/cz/turnaje/turnaje-vyhledavani/turnaj/vysledkova-listina-hrace?id=802926135&amp;categoryId=804894957&amp;golferId=298285032" TargetMode="External"/><Relationship Id="rId67" Type="http://schemas.openxmlformats.org/officeDocument/2006/relationships/hyperlink" Target="https://www.cgf.cz/cz/turnaje/turnaje-vyhledavani/turnaj/vysledkova-listina-hrace?id=803204108&amp;categoryId=803204119&amp;golferId=479087919" TargetMode="External"/><Relationship Id="rId116" Type="http://schemas.openxmlformats.org/officeDocument/2006/relationships/hyperlink" Target="https://www.cgf.cz/cz/turnaje/turnaje-vyhledavani/turnaj/vysledkova-listina-hrace?id=845796897&amp;categoryId=845796917&amp;golferId=5318474" TargetMode="External"/><Relationship Id="rId137" Type="http://schemas.openxmlformats.org/officeDocument/2006/relationships/hyperlink" Target="https://www.cgf.cz/cz/turnaje/turnaje-vyhledavani/turnaj/vysledkova-listina-hrace?id=845772057&amp;categoryId=845772068&amp;golferId=98145197" TargetMode="External"/><Relationship Id="rId158" Type="http://schemas.openxmlformats.org/officeDocument/2006/relationships/table" Target="../tables/table1.xml"/><Relationship Id="rId20" Type="http://schemas.openxmlformats.org/officeDocument/2006/relationships/hyperlink" Target="https://www.cgf.cz/cz/turnaje/turnaje-vyhledavani/turnaj/vysledkova-listina-hrace?id=802376971&amp;categoryId=802376990&amp;golferId=522217339" TargetMode="External"/><Relationship Id="rId41" Type="http://schemas.openxmlformats.org/officeDocument/2006/relationships/hyperlink" Target="https://www.cgf.cz/cz/turnaje/turnaje-vyhledavani/turnaj/vysledkova-listina-hrace?id=802376971&amp;categoryId=802376990&amp;golferId=444035383" TargetMode="External"/><Relationship Id="rId62" Type="http://schemas.openxmlformats.org/officeDocument/2006/relationships/hyperlink" Target="https://www.cgf.cz/cz/turnaje/turnaje-vyhledavani/turnaj/vysledkova-listina-hrace?id=803204108&amp;categoryId=803204119&amp;golferId=16868426" TargetMode="External"/><Relationship Id="rId83" Type="http://schemas.openxmlformats.org/officeDocument/2006/relationships/hyperlink" Target="https://www.cgf.cz/cz/turnaje/turnaje-vyhledavani/turnaj/vysledkova-listina-hrace?id=828970253&amp;categoryId=828970274&amp;golferId=325341484" TargetMode="External"/><Relationship Id="rId88" Type="http://schemas.openxmlformats.org/officeDocument/2006/relationships/hyperlink" Target="https://www.cgf.cz/cz/turnaje/turnaje-vyhledavani/turnaj/vysledkova-listina-hrace?id=828970253&amp;categoryId=828970274&amp;golferId=625518585" TargetMode="External"/><Relationship Id="rId111" Type="http://schemas.openxmlformats.org/officeDocument/2006/relationships/hyperlink" Target="https://www.cgf.cz/cz/turnaje/turnaje-vyhledavani/turnaj/vysledkova-listina-hrace?id=845796897&amp;categoryId=845796917&amp;golferId=99263754" TargetMode="External"/><Relationship Id="rId132" Type="http://schemas.openxmlformats.org/officeDocument/2006/relationships/hyperlink" Target="https://www.cgf.cz/cz/turnaje/turnaje-vyhledavani/turnaj/vysledkova-listina-hrace?id=845796897&amp;categoryId=845796917&amp;golferId=322449021" TargetMode="External"/><Relationship Id="rId153" Type="http://schemas.openxmlformats.org/officeDocument/2006/relationships/hyperlink" Target="https://www.cgf.cz/cz/turnaje/turnaje-vyhledavani/turnaj/vysledkova-listina-hrace?id=845772057&amp;categoryId=845772068&amp;golferId=99617137" TargetMode="External"/><Relationship Id="rId15" Type="http://schemas.openxmlformats.org/officeDocument/2006/relationships/hyperlink" Target="https://www.cgf.cz/cz/turnaje/turnaje-vyhledavani/turnaj/vysledkova-listina-hrace?id=802376971&amp;categoryId=802376990&amp;golferId=542254976" TargetMode="External"/><Relationship Id="rId36" Type="http://schemas.openxmlformats.org/officeDocument/2006/relationships/hyperlink" Target="https://www.cgf.cz/cz/turnaje/turnaje-vyhledavani/turnaj/vysledkova-listina-hrace?id=802376971&amp;categoryId=802376990&amp;golferId=28270379" TargetMode="External"/><Relationship Id="rId57" Type="http://schemas.openxmlformats.org/officeDocument/2006/relationships/hyperlink" Target="https://www.cgf.cz/cz/turnaje/turnaje-vyhledavani/turnaj/vysledkova-listina-hrace?id=803204108&amp;categoryId=803204119&amp;golferId=27586696" TargetMode="External"/><Relationship Id="rId106" Type="http://schemas.openxmlformats.org/officeDocument/2006/relationships/hyperlink" Target="https://www.cgf.cz/cz/turnaje/turnaje-vyhledavani/turnaj/vysledkova-listina-hrace?id=809026624&amp;categoryId=809028594&amp;golferId=649842620" TargetMode="External"/><Relationship Id="rId127" Type="http://schemas.openxmlformats.org/officeDocument/2006/relationships/hyperlink" Target="https://www.cgf.cz/cz/turnaje/turnaje-vyhledavani/turnaj/vysledkova-listina-hrace?id=845796897&amp;categoryId=845796917&amp;golferId=15949894" TargetMode="External"/><Relationship Id="rId10" Type="http://schemas.openxmlformats.org/officeDocument/2006/relationships/hyperlink" Target="https://www.cgf.cz/cz/turnaje/turnaje-vyhledavani/turnaj/vysledkova-listina-hrace?id=802376971&amp;categoryId=802376990&amp;golferId=31479995" TargetMode="External"/><Relationship Id="rId31" Type="http://schemas.openxmlformats.org/officeDocument/2006/relationships/hyperlink" Target="https://www.cgf.cz/cz/turnaje/turnaje-vyhledavani/turnaj/vysledkova-listina-hrace?id=802376971&amp;categoryId=802376990&amp;golferId=595872613" TargetMode="External"/><Relationship Id="rId52" Type="http://schemas.openxmlformats.org/officeDocument/2006/relationships/hyperlink" Target="https://www.cgf.cz/cz/turnaje/turnaje-vyhledavani/turnaj/vysledkova-listina-hrace?id=802926135&amp;categoryId=804894957&amp;golferId=634571849" TargetMode="External"/><Relationship Id="rId73" Type="http://schemas.openxmlformats.org/officeDocument/2006/relationships/hyperlink" Target="https://www.cgf.cz/cz/turnaje/turnaje-vyhledavani/turnaj/vysledkova-listina-hrace?id=803204108&amp;categoryId=803204119&amp;golferId=815850419" TargetMode="External"/><Relationship Id="rId78" Type="http://schemas.openxmlformats.org/officeDocument/2006/relationships/hyperlink" Target="https://www.cgf.cz/cz/turnaje/turnaje-vyhledavani/turnaj/vysledkova-listina-hrace?id=828970253&amp;categoryId=828970274&amp;golferId=166941190" TargetMode="External"/><Relationship Id="rId94" Type="http://schemas.openxmlformats.org/officeDocument/2006/relationships/hyperlink" Target="https://www.cgf.cz/cz/turnaje/turnaje-vyhledavani/turnaj/vysledkova-listina-hrace?id=828970253&amp;categoryId=828970274&amp;golferId=55143013" TargetMode="External"/><Relationship Id="rId99" Type="http://schemas.openxmlformats.org/officeDocument/2006/relationships/hyperlink" Target="https://www.cgf.cz/cz/turnaje/turnaje-vyhledavani/turnaj/vysledkova-listina-hrace?id=809026624&amp;categoryId=809028594&amp;golferId=53622266" TargetMode="External"/><Relationship Id="rId101" Type="http://schemas.openxmlformats.org/officeDocument/2006/relationships/hyperlink" Target="https://www.cgf.cz/cz/turnaje/turnaje-vyhledavani/turnaj/vysledkova-listina-hrace?id=809026624&amp;categoryId=809028594&amp;golferId=54072900" TargetMode="External"/><Relationship Id="rId122" Type="http://schemas.openxmlformats.org/officeDocument/2006/relationships/hyperlink" Target="https://www.cgf.cz/cz/turnaje/turnaje-vyhledavani/turnaj/vysledkova-listina-hrace?id=845796897&amp;categoryId=845796917&amp;golferId=87642936" TargetMode="External"/><Relationship Id="rId143" Type="http://schemas.openxmlformats.org/officeDocument/2006/relationships/hyperlink" Target="https://www.cgf.cz/cz/turnaje/turnaje-vyhledavani/turnaj/vysledkova-listina-hrace?id=845772057&amp;categoryId=845772068&amp;golferId=61407848" TargetMode="External"/><Relationship Id="rId148" Type="http://schemas.openxmlformats.org/officeDocument/2006/relationships/hyperlink" Target="https://www.cgf.cz/cz/turnaje/turnaje-vyhledavani/turnaj/vysledkova-listina-hrace?id=845772057&amp;categoryId=845772068&amp;golferId=683998486" TargetMode="External"/><Relationship Id="rId4" Type="http://schemas.openxmlformats.org/officeDocument/2006/relationships/hyperlink" Target="https://www.cgf.cz/cz/turnaje/turnaje-vyhledavani/turnaj/vysledkova-listina-hrace?id=802376971&amp;categoryId=802376990&amp;golferId=645679867" TargetMode="External"/><Relationship Id="rId9" Type="http://schemas.openxmlformats.org/officeDocument/2006/relationships/hyperlink" Target="https://www.cgf.cz/cz/turnaje/turnaje-vyhledavani/turnaj/vysledkova-listina-hrace?id=802376971&amp;categoryId=802376990&amp;golferId=474470339" TargetMode="External"/><Relationship Id="rId26" Type="http://schemas.openxmlformats.org/officeDocument/2006/relationships/hyperlink" Target="https://www.cgf.cz/cz/turnaje/turnaje-vyhledavani/turnaj/vysledkova-listina-hrace?id=802376971&amp;categoryId=802376990&amp;golferId=23889623" TargetMode="External"/><Relationship Id="rId47" Type="http://schemas.openxmlformats.org/officeDocument/2006/relationships/hyperlink" Target="https://www.cgf.cz/cz/turnaje/turnaje-vyhledavani/turnaj/vysledkova-listina-hrace?id=802926135&amp;categoryId=804894957&amp;golferId=90638737" TargetMode="External"/><Relationship Id="rId68" Type="http://schemas.openxmlformats.org/officeDocument/2006/relationships/hyperlink" Target="https://www.cgf.cz/cz/turnaje/turnaje-vyhledavani/turnaj/vysledkova-listina-hrace?id=803204108&amp;categoryId=803204119&amp;golferId=335699657" TargetMode="External"/><Relationship Id="rId89" Type="http://schemas.openxmlformats.org/officeDocument/2006/relationships/hyperlink" Target="https://www.cgf.cz/cz/turnaje/turnaje-vyhledavani/turnaj/vysledkova-listina-hrace?id=828970253&amp;categoryId=828970274&amp;golferId=696578991" TargetMode="External"/><Relationship Id="rId112" Type="http://schemas.openxmlformats.org/officeDocument/2006/relationships/hyperlink" Target="https://www.cgf.cz/cz/turnaje/turnaje-vyhledavani/turnaj/vysledkova-listina-hrace?id=845796897&amp;categoryId=845796917&amp;golferId=532972971" TargetMode="External"/><Relationship Id="rId133" Type="http://schemas.openxmlformats.org/officeDocument/2006/relationships/hyperlink" Target="https://www.cgf.cz/cz/turnaje/turnaje-vyhledavani/turnaj/vysledkova-listina-hrace?id=845796897&amp;categoryId=845796917&amp;golferId=597732900" TargetMode="External"/><Relationship Id="rId154" Type="http://schemas.openxmlformats.org/officeDocument/2006/relationships/hyperlink" Target="https://www.cgf.cz/cz/turnaje/turnaje-vyhledavani/turnaj/vysledkova-listina-hrace?id=845772057&amp;categoryId=845772068&amp;golferId=18403352" TargetMode="External"/><Relationship Id="rId16" Type="http://schemas.openxmlformats.org/officeDocument/2006/relationships/hyperlink" Target="https://www.cgf.cz/cz/turnaje/turnaje-vyhledavani/turnaj/vysledkova-listina-hrace?id=802376971&amp;categoryId=802376990&amp;golferId=53553478" TargetMode="External"/><Relationship Id="rId37" Type="http://schemas.openxmlformats.org/officeDocument/2006/relationships/hyperlink" Target="https://www.cgf.cz/cz/turnaje/turnaje-vyhledavani/turnaj/vysledkova-listina-hrace?id=802376971&amp;categoryId=802376990&amp;golferId=564797065" TargetMode="External"/><Relationship Id="rId58" Type="http://schemas.openxmlformats.org/officeDocument/2006/relationships/hyperlink" Target="https://www.cgf.cz/cz/turnaje/turnaje-vyhledavani/turnaj/vysledkova-listina-hrace?id=803204108&amp;categoryId=803204119&amp;golferId=301908446" TargetMode="External"/><Relationship Id="rId79" Type="http://schemas.openxmlformats.org/officeDocument/2006/relationships/hyperlink" Target="https://www.cgf.cz/cz/turnaje/turnaje-vyhledavani/turnaj/vysledkova-listina-hrace?id=828970253&amp;categoryId=828970274&amp;golferId=99475143" TargetMode="External"/><Relationship Id="rId102" Type="http://schemas.openxmlformats.org/officeDocument/2006/relationships/hyperlink" Target="https://www.cgf.cz/cz/turnaje/turnaje-vyhledavani/turnaj/vysledkova-listina-hrace?id=809026624&amp;categoryId=809028594&amp;golferId=41300366" TargetMode="External"/><Relationship Id="rId123" Type="http://schemas.openxmlformats.org/officeDocument/2006/relationships/hyperlink" Target="https://www.cgf.cz/cz/turnaje/turnaje-vyhledavani/turnaj/vysledkova-listina-hrace?id=845796897&amp;categoryId=845796917&amp;golferId=430645111" TargetMode="External"/><Relationship Id="rId144" Type="http://schemas.openxmlformats.org/officeDocument/2006/relationships/hyperlink" Target="https://www.cgf.cz/cz/turnaje/turnaje-vyhledavani/turnaj/vysledkova-listina-hrace?id=845772057&amp;categoryId=845772068&amp;golferId=34610099" TargetMode="External"/><Relationship Id="rId90" Type="http://schemas.openxmlformats.org/officeDocument/2006/relationships/hyperlink" Target="https://www.cgf.cz/cz/turnaje/turnaje-vyhledavani/turnaj/vysledkova-listina-hrace?id=828970253&amp;categoryId=828970274&amp;golferId=306286165" TargetMode="External"/><Relationship Id="rId27" Type="http://schemas.openxmlformats.org/officeDocument/2006/relationships/hyperlink" Target="https://www.cgf.cz/cz/turnaje/turnaje-vyhledavani/turnaj/vysledkova-listina-hrace?id=802376971&amp;categoryId=802376990&amp;golferId=61029979" TargetMode="External"/><Relationship Id="rId48" Type="http://schemas.openxmlformats.org/officeDocument/2006/relationships/hyperlink" Target="https://www.cgf.cz/cz/turnaje/turnaje-vyhledavani/turnaj/vysledkova-listina-hrace?id=802926135&amp;categoryId=804894957&amp;golferId=27151958" TargetMode="External"/><Relationship Id="rId69" Type="http://schemas.openxmlformats.org/officeDocument/2006/relationships/hyperlink" Target="https://www.cgf.cz/cz/turnaje/turnaje-vyhledavani/turnaj/vysledkova-listina-hrace?id=803204108&amp;categoryId=803204119&amp;golferId=597444795" TargetMode="External"/><Relationship Id="rId113" Type="http://schemas.openxmlformats.org/officeDocument/2006/relationships/hyperlink" Target="https://www.cgf.cz/cz/turnaje/turnaje-vyhledavani/turnaj/vysledkova-listina-hrace?id=845796897&amp;categoryId=845796917&amp;golferId=353829643" TargetMode="External"/><Relationship Id="rId134" Type="http://schemas.openxmlformats.org/officeDocument/2006/relationships/hyperlink" Target="https://www.cgf.cz/cz/turnaje/turnaje-vyhledavani/turnaj/vysledkova-listina-hrace?id=845796897&amp;categoryId=845796917&amp;golferId=16517569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gf.cz/cz/turnaje/turnaje-vyhledavani/turnaj/vysledkova-listina-hrace?id=802376971&amp;categoryId=802376990&amp;golferId=289951770" TargetMode="External"/><Relationship Id="rId18" Type="http://schemas.openxmlformats.org/officeDocument/2006/relationships/hyperlink" Target="https://www.cgf.cz/cz/turnaje/turnaje-vyhledavani/turnaj/vysledkova-listina-hrace?id=802376971&amp;categoryId=802376990&amp;golferId=103125472" TargetMode="External"/><Relationship Id="rId26" Type="http://schemas.openxmlformats.org/officeDocument/2006/relationships/hyperlink" Target="https://www.cgf.cz/cz/turnaje/turnaje-vyhledavani/turnaj/vysledkova-listina-hrace?id=802376971&amp;categoryId=802376990&amp;golferId=61110747" TargetMode="External"/><Relationship Id="rId39" Type="http://schemas.openxmlformats.org/officeDocument/2006/relationships/hyperlink" Target="https://www.cgf.cz/cz/turnaje/turnaje-vyhledavani/turnaj/vysledkova-listina-hrace?id=802376971&amp;categoryId=802376990&amp;golferId=12683492" TargetMode="External"/><Relationship Id="rId21" Type="http://schemas.openxmlformats.org/officeDocument/2006/relationships/hyperlink" Target="https://www.cgf.cz/cz/turnaje/turnaje-vyhledavani/turnaj/vysledkova-listina-hrace?id=802376971&amp;categoryId=802376990&amp;golferId=522217339" TargetMode="External"/><Relationship Id="rId34" Type="http://schemas.openxmlformats.org/officeDocument/2006/relationships/hyperlink" Target="https://www.cgf.cz/cz/turnaje/turnaje-vyhledavani/turnaj/vysledkova-listina-hrace?id=802376971&amp;categoryId=802376990&amp;golferId=572573099" TargetMode="External"/><Relationship Id="rId42" Type="http://schemas.openxmlformats.org/officeDocument/2006/relationships/hyperlink" Target="https://www.cgf.cz/cz/turnaje/turnaje-vyhledavani/turnaj/vysledkova-listina-hrace?id=802376971&amp;categoryId=802376990&amp;golferId=444035383" TargetMode="External"/><Relationship Id="rId7" Type="http://schemas.openxmlformats.org/officeDocument/2006/relationships/hyperlink" Target="https://www.cgf.cz/cz/turnaje/turnaje-vyhledavani/turnaj/vysledkova-listina-hrace?id=802376971&amp;categoryId=802376990&amp;golferId=72413728" TargetMode="External"/><Relationship Id="rId2" Type="http://schemas.openxmlformats.org/officeDocument/2006/relationships/hyperlink" Target="https://www.cgf.cz/cz/turnaje/turnaje-vyhledavani/turnaj/vysledkova-listina-hrace?id=802376971&amp;categoryId=802376990&amp;golferId=567839401" TargetMode="External"/><Relationship Id="rId16" Type="http://schemas.openxmlformats.org/officeDocument/2006/relationships/hyperlink" Target="https://www.cgf.cz/cz/turnaje/turnaje-vyhledavani/turnaj/vysledkova-listina-hrace?id=802376971&amp;categoryId=802376990&amp;golferId=542254976" TargetMode="External"/><Relationship Id="rId20" Type="http://schemas.openxmlformats.org/officeDocument/2006/relationships/hyperlink" Target="https://www.cgf.cz/cz/turnaje/turnaje-vyhledavani/turnaj/vysledkova-listina-hrace?id=802376971&amp;categoryId=802376990&amp;golferId=410474699" TargetMode="External"/><Relationship Id="rId29" Type="http://schemas.openxmlformats.org/officeDocument/2006/relationships/hyperlink" Target="https://www.cgf.cz/cz/turnaje/turnaje-vyhledavani/turnaj/vysledkova-listina-hrace?id=802376971&amp;categoryId=802376990&amp;golferId=77177219" TargetMode="External"/><Relationship Id="rId41" Type="http://schemas.openxmlformats.org/officeDocument/2006/relationships/hyperlink" Target="https://www.cgf.cz/cz/turnaje/turnaje-vyhledavani/turnaj/vysledkova-listina-hrace?id=802376971&amp;categoryId=802376990&amp;golferId=77401275" TargetMode="External"/><Relationship Id="rId1" Type="http://schemas.openxmlformats.org/officeDocument/2006/relationships/hyperlink" Target="https://www.cgf.cz/cz/turnaje/turnaje-vyhledavani/turnaj/vysledkova-listina-hrace?id=802376971&amp;categoryId=802376990&amp;golferId=298945460" TargetMode="External"/><Relationship Id="rId6" Type="http://schemas.openxmlformats.org/officeDocument/2006/relationships/hyperlink" Target="https://www.cgf.cz/cz/turnaje/turnaje-vyhledavani/turnaj/vysledkova-listina-hrace?id=802376971&amp;categoryId=802376990&amp;golferId=5713989" TargetMode="External"/><Relationship Id="rId11" Type="http://schemas.openxmlformats.org/officeDocument/2006/relationships/hyperlink" Target="https://www.cgf.cz/cz/turnaje/turnaje-vyhledavani/turnaj/vysledkova-listina-hrace?id=802376971&amp;categoryId=802376990&amp;golferId=31479995" TargetMode="External"/><Relationship Id="rId24" Type="http://schemas.openxmlformats.org/officeDocument/2006/relationships/hyperlink" Target="https://www.cgf.cz/cz/turnaje/turnaje-vyhledavani/turnaj/vysledkova-listina-hrace?id=802376971&amp;categoryId=802376990&amp;golferId=353821417" TargetMode="External"/><Relationship Id="rId32" Type="http://schemas.openxmlformats.org/officeDocument/2006/relationships/hyperlink" Target="https://www.cgf.cz/cz/turnaje/turnaje-vyhledavani/turnaj/vysledkova-listina-hrace?id=802376971&amp;categoryId=802376990&amp;golferId=595872613" TargetMode="External"/><Relationship Id="rId37" Type="http://schemas.openxmlformats.org/officeDocument/2006/relationships/hyperlink" Target="https://www.cgf.cz/cz/turnaje/turnaje-vyhledavani/turnaj/vysledkova-listina-hrace?id=802376971&amp;categoryId=802376990&amp;golferId=28270379" TargetMode="External"/><Relationship Id="rId40" Type="http://schemas.openxmlformats.org/officeDocument/2006/relationships/hyperlink" Target="https://www.cgf.cz/cz/turnaje/turnaje-vyhledavani/turnaj/vysledkova-listina-hrace?id=802376971&amp;categoryId=802376990&amp;golferId=455741480" TargetMode="External"/><Relationship Id="rId5" Type="http://schemas.openxmlformats.org/officeDocument/2006/relationships/hyperlink" Target="https://www.cgf.cz/cz/turnaje/turnaje-vyhledavani/turnaj/vysledkova-listina-hrace?id=802376971&amp;categoryId=802376990&amp;golferId=135302366" TargetMode="External"/><Relationship Id="rId15" Type="http://schemas.openxmlformats.org/officeDocument/2006/relationships/hyperlink" Target="https://www.cgf.cz/cz/turnaje/turnaje-vyhledavani/turnaj/vysledkova-listina-hrace?id=802376971&amp;categoryId=802376990&amp;golferId=354695866" TargetMode="External"/><Relationship Id="rId23" Type="http://schemas.openxmlformats.org/officeDocument/2006/relationships/hyperlink" Target="https://www.cgf.cz/cz/turnaje/turnaje-vyhledavani/turnaj/vysledkova-listina-hrace?id=802376971&amp;categoryId=802376990&amp;golferId=78864082" TargetMode="External"/><Relationship Id="rId28" Type="http://schemas.openxmlformats.org/officeDocument/2006/relationships/hyperlink" Target="https://www.cgf.cz/cz/turnaje/turnaje-vyhledavani/turnaj/vysledkova-listina-hrace?id=802376971&amp;categoryId=802376990&amp;golferId=61029979" TargetMode="External"/><Relationship Id="rId36" Type="http://schemas.openxmlformats.org/officeDocument/2006/relationships/hyperlink" Target="https://www.cgf.cz/cz/turnaje/turnaje-vyhledavani/turnaj/vysledkova-listina-hrace?id=802376971&amp;categoryId=802376990&amp;golferId=597600505" TargetMode="External"/><Relationship Id="rId10" Type="http://schemas.openxmlformats.org/officeDocument/2006/relationships/hyperlink" Target="https://www.cgf.cz/cz/turnaje/turnaje-vyhledavani/turnaj/vysledkova-listina-hrace?id=802376971&amp;categoryId=802376990&amp;golferId=474470339" TargetMode="External"/><Relationship Id="rId19" Type="http://schemas.openxmlformats.org/officeDocument/2006/relationships/hyperlink" Target="https://www.cgf.cz/cz/turnaje/turnaje-vyhledavani/turnaj/vysledkova-listina-hrace?id=802376971&amp;categoryId=802376990&amp;golferId=328749488" TargetMode="External"/><Relationship Id="rId31" Type="http://schemas.openxmlformats.org/officeDocument/2006/relationships/hyperlink" Target="https://www.cgf.cz/cz/turnaje/turnaje-vyhledavani/turnaj/vysledkova-listina-hrace?id=802376971&amp;categoryId=802376990&amp;golferId=251554928" TargetMode="External"/><Relationship Id="rId4" Type="http://schemas.openxmlformats.org/officeDocument/2006/relationships/hyperlink" Target="https://www.cgf.cz/cz/turnaje/turnaje-vyhledavani/turnaj/vysledkova-listina-hrace?id=802376971&amp;categoryId=802376990&amp;golferId=645679867" TargetMode="External"/><Relationship Id="rId9" Type="http://schemas.openxmlformats.org/officeDocument/2006/relationships/hyperlink" Target="https://www.cgf.cz/cz/turnaje/turnaje-vyhledavani/turnaj/vysledkova-listina-hrace?id=802376971&amp;categoryId=802376990&amp;golferId=301908446" TargetMode="External"/><Relationship Id="rId14" Type="http://schemas.openxmlformats.org/officeDocument/2006/relationships/hyperlink" Target="https://www.cgf.cz/cz/turnaje/turnaje-vyhledavani/turnaj/vysledkova-listina-hrace?id=802376971&amp;categoryId=802376990&amp;golferId=83115910" TargetMode="External"/><Relationship Id="rId22" Type="http://schemas.openxmlformats.org/officeDocument/2006/relationships/hyperlink" Target="https://www.cgf.cz/cz/turnaje/turnaje-vyhledavani/turnaj/vysledkova-listina-hrace?id=802376971&amp;categoryId=802376990&amp;golferId=35415102" TargetMode="External"/><Relationship Id="rId27" Type="http://schemas.openxmlformats.org/officeDocument/2006/relationships/hyperlink" Target="https://www.cgf.cz/cz/turnaje/turnaje-vyhledavani/turnaj/vysledkova-listina-hrace?id=802376971&amp;categoryId=802376990&amp;golferId=23889623" TargetMode="External"/><Relationship Id="rId30" Type="http://schemas.openxmlformats.org/officeDocument/2006/relationships/hyperlink" Target="https://www.cgf.cz/cz/turnaje/turnaje-vyhledavani/turnaj/vysledkova-listina-hrace?id=802376971&amp;categoryId=802376990&amp;golferId=40232602" TargetMode="External"/><Relationship Id="rId35" Type="http://schemas.openxmlformats.org/officeDocument/2006/relationships/hyperlink" Target="https://www.cgf.cz/cz/turnaje/turnaje-vyhledavani/turnaj/vysledkova-listina-hrace?id=802376971&amp;categoryId=802376990&amp;golferId=367707855" TargetMode="External"/><Relationship Id="rId43" Type="http://schemas.openxmlformats.org/officeDocument/2006/relationships/printerSettings" Target="../printerSettings/printerSettings2.bin"/><Relationship Id="rId8" Type="http://schemas.openxmlformats.org/officeDocument/2006/relationships/hyperlink" Target="https://www.cgf.cz/cz/turnaje/turnaje-vyhledavani/turnaj/vysledkova-listina-hrace?id=802376971&amp;categoryId=802376990&amp;golferId=63584174" TargetMode="External"/><Relationship Id="rId3" Type="http://schemas.openxmlformats.org/officeDocument/2006/relationships/hyperlink" Target="https://www.cgf.cz/cz/turnaje/turnaje-vyhledavani/turnaj/vysledkova-listina-hrace?id=802376971&amp;categoryId=802376990&amp;golferId=31035178" TargetMode="External"/><Relationship Id="rId12" Type="http://schemas.openxmlformats.org/officeDocument/2006/relationships/hyperlink" Target="https://www.cgf.cz/cz/turnaje/turnaje-vyhledavani/turnaj/vysledkova-listina-hrace?id=802376971&amp;categoryId=802376990&amp;golferId=1952279" TargetMode="External"/><Relationship Id="rId17" Type="http://schemas.openxmlformats.org/officeDocument/2006/relationships/hyperlink" Target="https://www.cgf.cz/cz/turnaje/turnaje-vyhledavani/turnaj/vysledkova-listina-hrace?id=802376971&amp;categoryId=802376990&amp;golferId=53553478" TargetMode="External"/><Relationship Id="rId25" Type="http://schemas.openxmlformats.org/officeDocument/2006/relationships/hyperlink" Target="https://www.cgf.cz/cz/turnaje/turnaje-vyhledavani/turnaj/vysledkova-listina-hrace?id=802376971&amp;categoryId=802376990&amp;golferId=5205748" TargetMode="External"/><Relationship Id="rId33" Type="http://schemas.openxmlformats.org/officeDocument/2006/relationships/hyperlink" Target="https://www.cgf.cz/cz/turnaje/turnaje-vyhledavani/turnaj/vysledkova-listina-hrace?id=802376971&amp;categoryId=802376990&amp;golferId=23742646" TargetMode="External"/><Relationship Id="rId38" Type="http://schemas.openxmlformats.org/officeDocument/2006/relationships/hyperlink" Target="https://www.cgf.cz/cz/turnaje/turnaje-vyhledavani/turnaj/vysledkova-listina-hrace?id=802376971&amp;categoryId=802376990&amp;golferId=564797065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gf.cz/cz/turnaje/turnaje-vyhledavani/turnaj/vysledkova-listina-hrace?id=802926135&amp;categoryId=804894957&amp;golferId=90638737" TargetMode="External"/><Relationship Id="rId13" Type="http://schemas.openxmlformats.org/officeDocument/2006/relationships/hyperlink" Target="https://www.cgf.cz/cz/turnaje/turnaje-vyhledavani/turnaj/vysledkova-listina-hrace?id=802926135&amp;categoryId=804894957&amp;golferId=26282766" TargetMode="External"/><Relationship Id="rId18" Type="http://schemas.openxmlformats.org/officeDocument/2006/relationships/hyperlink" Target="https://www.cgf.cz/cz/turnaje/turnaje-vyhledavani/turnaj/vysledkova-listina-hrace?id=802926135&amp;categoryId=804894957&amp;golferId=634571849" TargetMode="External"/><Relationship Id="rId3" Type="http://schemas.openxmlformats.org/officeDocument/2006/relationships/hyperlink" Target="https://www.cgf.cz/cz/turnaje/turnaje-vyhledavani/turnaj/vysledkova-listina-hrace?id=802926135&amp;categoryId=804894957&amp;golferId=80531590" TargetMode="External"/><Relationship Id="rId21" Type="http://schemas.openxmlformats.org/officeDocument/2006/relationships/hyperlink" Target="https://www.cgf.cz/cz/turnaje/turnaje-vyhledavani/turnaj/vysledkova-listina-hrace?id=802926135&amp;categoryId=804894957&amp;golferId=133938544" TargetMode="External"/><Relationship Id="rId7" Type="http://schemas.openxmlformats.org/officeDocument/2006/relationships/hyperlink" Target="https://www.cgf.cz/cz/turnaje/turnaje-vyhledavani/turnaj/vysledkova-listina-hrace?id=802926135&amp;categoryId=804894957&amp;golferId=298285032" TargetMode="External"/><Relationship Id="rId12" Type="http://schemas.openxmlformats.org/officeDocument/2006/relationships/hyperlink" Target="https://www.cgf.cz/cz/turnaje/turnaje-vyhledavani/turnaj/vysledkova-listina-hrace?id=802926135&amp;categoryId=804894957&amp;golferId=40232602" TargetMode="External"/><Relationship Id="rId17" Type="http://schemas.openxmlformats.org/officeDocument/2006/relationships/hyperlink" Target="https://www.cgf.cz/cz/turnaje/turnaje-vyhledavani/turnaj/vysledkova-listina-hrace?id=802926135&amp;categoryId=804894957&amp;golferId=367707855" TargetMode="External"/><Relationship Id="rId2" Type="http://schemas.openxmlformats.org/officeDocument/2006/relationships/hyperlink" Target="https://www.cgf.cz/cz/turnaje/turnaje-vyhledavani/turnaj/vysledkova-listina-hrace?id=802926135&amp;categoryId=804894957&amp;golferId=6741470" TargetMode="External"/><Relationship Id="rId16" Type="http://schemas.openxmlformats.org/officeDocument/2006/relationships/hyperlink" Target="https://www.cgf.cz/cz/turnaje/turnaje-vyhledavani/turnaj/vysledkova-listina-hrace?id=802926135&amp;categoryId=804894957&amp;golferId=61110747" TargetMode="External"/><Relationship Id="rId20" Type="http://schemas.openxmlformats.org/officeDocument/2006/relationships/hyperlink" Target="https://www.cgf.cz/cz/turnaje/turnaje-vyhledavani/turnaj/vysledkova-listina-hrace?id=802926135&amp;categoryId=804894957&amp;golferId=12683492" TargetMode="External"/><Relationship Id="rId1" Type="http://schemas.openxmlformats.org/officeDocument/2006/relationships/hyperlink" Target="https://www.cgf.cz/cz/turnaje/turnaje-vyhledavani/turnaj/vysledkova-listina-hrace?id=802926135&amp;categoryId=804894957&amp;golferId=12698571" TargetMode="External"/><Relationship Id="rId6" Type="http://schemas.openxmlformats.org/officeDocument/2006/relationships/hyperlink" Target="https://www.cgf.cz/cz/turnaje/turnaje-vyhledavani/turnaj/vysledkova-listina-hrace?id=802926135&amp;categoryId=804894957&amp;golferId=355653931" TargetMode="External"/><Relationship Id="rId11" Type="http://schemas.openxmlformats.org/officeDocument/2006/relationships/hyperlink" Target="https://www.cgf.cz/cz/turnaje/turnaje-vyhledavani/turnaj/vysledkova-listina-hrace?id=802926135&amp;categoryId=804894957&amp;golferId=103125472" TargetMode="External"/><Relationship Id="rId24" Type="http://schemas.openxmlformats.org/officeDocument/2006/relationships/hyperlink" Target="https://www.cgf.cz/cz/turnaje/turnaje-vyhledavani/turnaj/vysledkova-listina-hrace?id=802926135&amp;categoryId=804894957&amp;golferId=457355288" TargetMode="External"/><Relationship Id="rId5" Type="http://schemas.openxmlformats.org/officeDocument/2006/relationships/hyperlink" Target="https://www.cgf.cz/cz/turnaje/turnaje-vyhledavani/turnaj/vysledkova-listina-hrace?id=802926135&amp;categoryId=804894957&amp;golferId=5713989" TargetMode="External"/><Relationship Id="rId15" Type="http://schemas.openxmlformats.org/officeDocument/2006/relationships/hyperlink" Target="https://www.cgf.cz/cz/turnaje/turnaje-vyhledavani/turnaj/vysledkova-listina-hrace?id=802926135&amp;categoryId=804894957&amp;golferId=476485258" TargetMode="External"/><Relationship Id="rId23" Type="http://schemas.openxmlformats.org/officeDocument/2006/relationships/hyperlink" Target="https://www.cgf.cz/cz/turnaje/turnaje-vyhledavani/turnaj/vysledkova-listina-hrace?id=802926135&amp;categoryId=804894957&amp;golferId=28270379" TargetMode="External"/><Relationship Id="rId10" Type="http://schemas.openxmlformats.org/officeDocument/2006/relationships/hyperlink" Target="https://www.cgf.cz/cz/turnaje/turnaje-vyhledavani/turnaj/vysledkova-listina-hrace?id=802926135&amp;categoryId=804894957&amp;golferId=31479995" TargetMode="External"/><Relationship Id="rId19" Type="http://schemas.openxmlformats.org/officeDocument/2006/relationships/hyperlink" Target="https://www.cgf.cz/cz/turnaje/turnaje-vyhledavani/turnaj/vysledkova-listina-hrace?id=802926135&amp;categoryId=804894957&amp;golferId=450104451" TargetMode="External"/><Relationship Id="rId4" Type="http://schemas.openxmlformats.org/officeDocument/2006/relationships/hyperlink" Target="https://www.cgf.cz/cz/turnaje/turnaje-vyhledavani/turnaj/vysledkova-listina-hrace?id=802926135&amp;categoryId=804894957&amp;golferId=63584174" TargetMode="External"/><Relationship Id="rId9" Type="http://schemas.openxmlformats.org/officeDocument/2006/relationships/hyperlink" Target="https://www.cgf.cz/cz/turnaje/turnaje-vyhledavani/turnaj/vysledkova-listina-hrace?id=802926135&amp;categoryId=804894957&amp;golferId=27151958" TargetMode="External"/><Relationship Id="rId14" Type="http://schemas.openxmlformats.org/officeDocument/2006/relationships/hyperlink" Target="https://www.cgf.cz/cz/turnaje/turnaje-vyhledavani/turnaj/vysledkova-listina-hrace?id=802926135&amp;categoryId=804894957&amp;golferId=662118803" TargetMode="External"/><Relationship Id="rId22" Type="http://schemas.openxmlformats.org/officeDocument/2006/relationships/hyperlink" Target="https://www.cgf.cz/cz/turnaje/turnaje-vyhledavani/turnaj/vysledkova-listina-hrace?id=802926135&amp;categoryId=804894957&amp;golferId=688722221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gf.cz/cz/turnaje/turnaje-vyhledavani/turnaj/vysledkova-listina-hrace?id=803204108&amp;categoryId=803204119&amp;golferId=63469236" TargetMode="External"/><Relationship Id="rId18" Type="http://schemas.openxmlformats.org/officeDocument/2006/relationships/hyperlink" Target="https://www.cgf.cz/cz/turnaje/turnaje-vyhledavani/turnaj/vysledkova-listina-hrace?id=803204108&amp;categoryId=803204119&amp;golferId=542640033" TargetMode="External"/><Relationship Id="rId26" Type="http://schemas.openxmlformats.org/officeDocument/2006/relationships/hyperlink" Target="https://www.cgf.cz/cz/turnaje/turnaje-vyhledavani/turnaj/vysledkova-listina-hrace?id=803204108&amp;categoryId=803204119&amp;golferId=450104451" TargetMode="External"/><Relationship Id="rId3" Type="http://schemas.openxmlformats.org/officeDocument/2006/relationships/hyperlink" Target="https://www.cgf.cz/cz/turnaje/turnaje-vyhledavani/turnaj/vysledkova-listina-hrace?id=803204108&amp;categoryId=803204119&amp;golferId=301908446" TargetMode="External"/><Relationship Id="rId21" Type="http://schemas.openxmlformats.org/officeDocument/2006/relationships/hyperlink" Target="https://www.cgf.cz/cz/turnaje/turnaje-vyhledavani/turnaj/vysledkova-listina-hrace?id=803204108&amp;categoryId=803204119&amp;golferId=5713989" TargetMode="External"/><Relationship Id="rId34" Type="http://schemas.openxmlformats.org/officeDocument/2006/relationships/hyperlink" Target="https://www.cgf.cz/cz/turnaje/turnaje-vyhledavani/turnaj/vysledkova-listina-hrace?id=803204108&amp;categoryId=803204119&amp;golferId=815850419" TargetMode="External"/><Relationship Id="rId7" Type="http://schemas.openxmlformats.org/officeDocument/2006/relationships/hyperlink" Target="https://www.cgf.cz/cz/turnaje/turnaje-vyhledavani/turnaj/vysledkova-listina-hrace?id=803204108&amp;categoryId=803204119&amp;golferId=457355288" TargetMode="External"/><Relationship Id="rId12" Type="http://schemas.openxmlformats.org/officeDocument/2006/relationships/hyperlink" Target="https://www.cgf.cz/cz/turnaje/turnaje-vyhledavani/turnaj/vysledkova-listina-hrace?id=803204108&amp;categoryId=803204119&amp;golferId=662118803" TargetMode="External"/><Relationship Id="rId17" Type="http://schemas.openxmlformats.org/officeDocument/2006/relationships/hyperlink" Target="https://www.cgf.cz/cz/turnaje/turnaje-vyhledavani/turnaj/vysledkova-listina-hrace?id=803204108&amp;categoryId=803204119&amp;golferId=17095695" TargetMode="External"/><Relationship Id="rId25" Type="http://schemas.openxmlformats.org/officeDocument/2006/relationships/hyperlink" Target="https://www.cgf.cz/cz/turnaje/turnaje-vyhledavani/turnaj/vysledkova-listina-hrace?id=803204108&amp;categoryId=803204119&amp;golferId=410476408" TargetMode="External"/><Relationship Id="rId33" Type="http://schemas.openxmlformats.org/officeDocument/2006/relationships/hyperlink" Target="https://www.cgf.cz/cz/turnaje/turnaje-vyhledavani/turnaj/vysledkova-listina-hrace?id=803204108&amp;categoryId=803204119&amp;golferId=25101881" TargetMode="External"/><Relationship Id="rId2" Type="http://schemas.openxmlformats.org/officeDocument/2006/relationships/hyperlink" Target="https://www.cgf.cz/cz/turnaje/turnaje-vyhledavani/turnaj/vysledkova-listina-hrace?id=803204108&amp;categoryId=803204119&amp;golferId=27586696" TargetMode="External"/><Relationship Id="rId16" Type="http://schemas.openxmlformats.org/officeDocument/2006/relationships/hyperlink" Target="https://www.cgf.cz/cz/turnaje/turnaje-vyhledavani/turnaj/vysledkova-listina-hrace?id=803204108&amp;categoryId=803204119&amp;golferId=16868426" TargetMode="External"/><Relationship Id="rId20" Type="http://schemas.openxmlformats.org/officeDocument/2006/relationships/hyperlink" Target="https://www.cgf.cz/cz/turnaje/turnaje-vyhledavani/turnaj/vysledkova-listina-hrace?id=803204108&amp;categoryId=803204119&amp;golferId=688722221" TargetMode="External"/><Relationship Id="rId29" Type="http://schemas.openxmlformats.org/officeDocument/2006/relationships/hyperlink" Target="https://www.cgf.cz/cz/turnaje/turnaje-vyhledavani/turnaj/vysledkova-listina-hrace?id=803204108&amp;categoryId=803204119&amp;golferId=597444795" TargetMode="External"/><Relationship Id="rId1" Type="http://schemas.openxmlformats.org/officeDocument/2006/relationships/hyperlink" Target="https://www.cgf.cz/cz/turnaje/turnaje-vyhledavani/turnaj/vysledkova-listina-hrace?id=803204108&amp;categoryId=803204119&amp;golferId=645679867" TargetMode="External"/><Relationship Id="rId6" Type="http://schemas.openxmlformats.org/officeDocument/2006/relationships/hyperlink" Target="https://www.cgf.cz/cz/turnaje/turnaje-vyhledavani/turnaj/vysledkova-listina-hrace?id=803204108&amp;categoryId=803204119&amp;golferId=401201450" TargetMode="External"/><Relationship Id="rId11" Type="http://schemas.openxmlformats.org/officeDocument/2006/relationships/hyperlink" Target="https://www.cgf.cz/cz/turnaje/turnaje-vyhledavani/turnaj/vysledkova-listina-hrace?id=803204108&amp;categoryId=803204119&amp;golferId=61110747" TargetMode="External"/><Relationship Id="rId24" Type="http://schemas.openxmlformats.org/officeDocument/2006/relationships/hyperlink" Target="https://www.cgf.cz/cz/turnaje/turnaje-vyhledavani/turnaj/vysledkova-listina-hrace?id=803204108&amp;categoryId=803204119&amp;golferId=444035383" TargetMode="External"/><Relationship Id="rId32" Type="http://schemas.openxmlformats.org/officeDocument/2006/relationships/hyperlink" Target="https://www.cgf.cz/cz/turnaje/turnaje-vyhledavani/turnaj/vysledkova-listina-hrace?id=803204108&amp;categoryId=803204119&amp;golferId=12683492" TargetMode="External"/><Relationship Id="rId5" Type="http://schemas.openxmlformats.org/officeDocument/2006/relationships/hyperlink" Target="https://www.cgf.cz/cz/turnaje/turnaje-vyhledavani/turnaj/vysledkova-listina-hrace?id=803204108&amp;categoryId=803204119&amp;golferId=567839401" TargetMode="External"/><Relationship Id="rId15" Type="http://schemas.openxmlformats.org/officeDocument/2006/relationships/hyperlink" Target="https://www.cgf.cz/cz/turnaje/turnaje-vyhledavani/turnaj/vysledkova-listina-hrace?id=803204108&amp;categoryId=803204119&amp;golferId=46155187" TargetMode="External"/><Relationship Id="rId23" Type="http://schemas.openxmlformats.org/officeDocument/2006/relationships/hyperlink" Target="https://www.cgf.cz/cz/turnaje/turnaje-vyhledavani/turnaj/vysledkova-listina-hrace?id=803204108&amp;categoryId=803204119&amp;golferId=582427939" TargetMode="External"/><Relationship Id="rId28" Type="http://schemas.openxmlformats.org/officeDocument/2006/relationships/hyperlink" Target="https://www.cgf.cz/cz/turnaje/turnaje-vyhledavani/turnaj/vysledkova-listina-hrace?id=803204108&amp;categoryId=803204119&amp;golferId=335699657" TargetMode="External"/><Relationship Id="rId10" Type="http://schemas.openxmlformats.org/officeDocument/2006/relationships/hyperlink" Target="https://www.cgf.cz/cz/turnaje/turnaje-vyhledavani/turnaj/vysledkova-listina-hrace?id=803204108&amp;categoryId=803204119&amp;golferId=289951770" TargetMode="External"/><Relationship Id="rId19" Type="http://schemas.openxmlformats.org/officeDocument/2006/relationships/hyperlink" Target="https://www.cgf.cz/cz/turnaje/turnaje-vyhledavani/turnaj/vysledkova-listina-hrace?id=803204108&amp;categoryId=803204119&amp;golferId=11140039" TargetMode="External"/><Relationship Id="rId31" Type="http://schemas.openxmlformats.org/officeDocument/2006/relationships/hyperlink" Target="https://www.cgf.cz/cz/turnaje/turnaje-vyhledavani/turnaj/vysledkova-listina-hrace?id=803204108&amp;categoryId=803204119&amp;golferId=66499771" TargetMode="External"/><Relationship Id="rId4" Type="http://schemas.openxmlformats.org/officeDocument/2006/relationships/hyperlink" Target="https://www.cgf.cz/cz/turnaje/turnaje-vyhledavani/turnaj/vysledkova-listina-hrace?id=803204108&amp;categoryId=803204119&amp;golferId=90638737" TargetMode="External"/><Relationship Id="rId9" Type="http://schemas.openxmlformats.org/officeDocument/2006/relationships/hyperlink" Target="https://www.cgf.cz/cz/turnaje/turnaje-vyhledavani/turnaj/vysledkova-listina-hrace?id=803204108&amp;categoryId=803204119&amp;golferId=27151958" TargetMode="External"/><Relationship Id="rId14" Type="http://schemas.openxmlformats.org/officeDocument/2006/relationships/hyperlink" Target="https://www.cgf.cz/cz/turnaje/turnaje-vyhledavani/turnaj/vysledkova-listina-hrace?id=803204108&amp;categoryId=803204119&amp;golferId=306286165" TargetMode="External"/><Relationship Id="rId22" Type="http://schemas.openxmlformats.org/officeDocument/2006/relationships/hyperlink" Target="https://www.cgf.cz/cz/turnaje/turnaje-vyhledavani/turnaj/vysledkova-listina-hrace?id=803204108&amp;categoryId=803204119&amp;golferId=40232602" TargetMode="External"/><Relationship Id="rId27" Type="http://schemas.openxmlformats.org/officeDocument/2006/relationships/hyperlink" Target="https://www.cgf.cz/cz/turnaje/turnaje-vyhledavani/turnaj/vysledkova-listina-hrace?id=803204108&amp;categoryId=803204119&amp;golferId=479087919" TargetMode="External"/><Relationship Id="rId30" Type="http://schemas.openxmlformats.org/officeDocument/2006/relationships/hyperlink" Target="https://www.cgf.cz/cz/turnaje/turnaje-vyhledavani/turnaj/vysledkova-listina-hrace?id=803204108&amp;categoryId=803204119&amp;golferId=437062235" TargetMode="External"/><Relationship Id="rId8" Type="http://schemas.openxmlformats.org/officeDocument/2006/relationships/hyperlink" Target="https://www.cgf.cz/cz/turnaje/turnaje-vyhledavani/turnaj/vysledkova-listina-hrace?id=803204108&amp;categoryId=803204119&amp;golferId=63584174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gf.cz/cz/turnaje/turnaje-vyhledavani/turnaj/vysledkova-listina-hrace?id=828970253&amp;categoryId=828970274&amp;golferId=99475143" TargetMode="External"/><Relationship Id="rId18" Type="http://schemas.openxmlformats.org/officeDocument/2006/relationships/hyperlink" Target="https://www.cgf.cz/cz/turnaje/turnaje-vyhledavani/turnaj/vysledkova-listina-hrace?id=828970253&amp;categoryId=828970274&amp;golferId=63584174" TargetMode="External"/><Relationship Id="rId26" Type="http://schemas.openxmlformats.org/officeDocument/2006/relationships/hyperlink" Target="https://www.cgf.cz/cz/turnaje/turnaje-vyhledavani/turnaj/vysledkova-listina-hrace?id=828970253&amp;categoryId=828970274&amp;golferId=450104451" TargetMode="External"/><Relationship Id="rId39" Type="http://schemas.openxmlformats.org/officeDocument/2006/relationships/hyperlink" Target="https://www.cgf.cz/cz/turnaje/turnaje-vyhledavani/turnaj/vysledkova-listina-hrace?id=828970253&amp;categoryId=828970274&amp;golferId=319848712" TargetMode="External"/><Relationship Id="rId21" Type="http://schemas.openxmlformats.org/officeDocument/2006/relationships/hyperlink" Target="https://www.cgf.cz/cz/turnaje/turnaje-vyhledavani/turnaj/vysledkova-listina-hrace?id=828970253&amp;categoryId=828970274&amp;golferId=655251587" TargetMode="External"/><Relationship Id="rId34" Type="http://schemas.openxmlformats.org/officeDocument/2006/relationships/hyperlink" Target="https://www.cgf.cz/cz/turnaje/turnaje-vyhledavani/turnaj/vysledkova-listina-hrace?id=828970253&amp;categoryId=828970274&amp;golferId=478234387" TargetMode="External"/><Relationship Id="rId7" Type="http://schemas.openxmlformats.org/officeDocument/2006/relationships/hyperlink" Target="https://www.cgf.cz/cz/turnaje/turnaje-vyhledavani/turnaj/vysledkova-listina-hrace?id=828970253&amp;categoryId=828970274&amp;golferId=101185639" TargetMode="External"/><Relationship Id="rId12" Type="http://schemas.openxmlformats.org/officeDocument/2006/relationships/hyperlink" Target="https://www.cgf.cz/cz/turnaje/turnaje-vyhledavani/turnaj/vysledkova-listina-hrace?id=828970253&amp;categoryId=828970274&amp;golferId=166941190" TargetMode="External"/><Relationship Id="rId17" Type="http://schemas.openxmlformats.org/officeDocument/2006/relationships/hyperlink" Target="https://www.cgf.cz/cz/turnaje/turnaje-vyhledavani/turnaj/vysledkova-listina-hrace?id=828970253&amp;categoryId=828970274&amp;golferId=367707855" TargetMode="External"/><Relationship Id="rId25" Type="http://schemas.openxmlformats.org/officeDocument/2006/relationships/hyperlink" Target="https://www.cgf.cz/cz/turnaje/turnaje-vyhledavani/turnaj/vysledkova-listina-hrace?id=828970253&amp;categoryId=828970274&amp;golferId=329301750" TargetMode="External"/><Relationship Id="rId33" Type="http://schemas.openxmlformats.org/officeDocument/2006/relationships/hyperlink" Target="https://www.cgf.cz/cz/turnaje/turnaje-vyhledavani/turnaj/vysledkova-listina-hrace?id=828970253&amp;categoryId=828970274&amp;golferId=28270379" TargetMode="External"/><Relationship Id="rId38" Type="http://schemas.openxmlformats.org/officeDocument/2006/relationships/hyperlink" Target="https://www.cgf.cz/cz/turnaje/turnaje-vyhledavani/turnaj/vysledkova-listina-hrace?id=828970253&amp;categoryId=828970274&amp;golferId=12683492" TargetMode="External"/><Relationship Id="rId2" Type="http://schemas.openxmlformats.org/officeDocument/2006/relationships/hyperlink" Target="https://www.cgf.cz/cz/turnaje/turnaje-vyhledavani/turnaj/vysledkova-listina-hrace?id=828970253&amp;categoryId=828970274&amp;golferId=1952279" TargetMode="External"/><Relationship Id="rId16" Type="http://schemas.openxmlformats.org/officeDocument/2006/relationships/hyperlink" Target="https://www.cgf.cz/cz/turnaje/turnaje-vyhledavani/turnaj/vysledkova-listina-hrace?id=828970253&amp;categoryId=828970274&amp;golferId=303974418" TargetMode="External"/><Relationship Id="rId20" Type="http://schemas.openxmlformats.org/officeDocument/2006/relationships/hyperlink" Target="https://www.cgf.cz/cz/turnaje/turnaje-vyhledavani/turnaj/vysledkova-listina-hrace?id=828970253&amp;categoryId=828970274&amp;golferId=484873762" TargetMode="External"/><Relationship Id="rId29" Type="http://schemas.openxmlformats.org/officeDocument/2006/relationships/hyperlink" Target="https://www.cgf.cz/cz/turnaje/turnaje-vyhledavani/turnaj/vysledkova-listina-hrace?id=828970253&amp;categoryId=828970274&amp;golferId=306286165" TargetMode="External"/><Relationship Id="rId1" Type="http://schemas.openxmlformats.org/officeDocument/2006/relationships/hyperlink" Target="https://www.cgf.cz/cz/turnaje/turnaje-vyhledavani/turnaj/vysledkova-listina-hrace?id=828970253&amp;categoryId=828970274&amp;golferId=77463853" TargetMode="External"/><Relationship Id="rId6" Type="http://schemas.openxmlformats.org/officeDocument/2006/relationships/hyperlink" Target="https://www.cgf.cz/cz/turnaje/turnaje-vyhledavani/turnaj/vysledkova-listina-hrace?id=828970253&amp;categoryId=828970274&amp;golferId=457355288" TargetMode="External"/><Relationship Id="rId11" Type="http://schemas.openxmlformats.org/officeDocument/2006/relationships/hyperlink" Target="https://www.cgf.cz/cz/turnaje/turnaje-vyhledavani/turnaj/vysledkova-listina-hrace?id=828970253&amp;categoryId=828970274&amp;golferId=46155187" TargetMode="External"/><Relationship Id="rId24" Type="http://schemas.openxmlformats.org/officeDocument/2006/relationships/hyperlink" Target="https://www.cgf.cz/cz/turnaje/turnaje-vyhledavani/turnaj/vysledkova-listina-hrace?id=828970253&amp;categoryId=828970274&amp;golferId=61110747" TargetMode="External"/><Relationship Id="rId32" Type="http://schemas.openxmlformats.org/officeDocument/2006/relationships/hyperlink" Target="https://www.cgf.cz/cz/turnaje/turnaje-vyhledavani/turnaj/vysledkova-listina-hrace?id=828970253&amp;categoryId=828970274&amp;golferId=662118803" TargetMode="External"/><Relationship Id="rId37" Type="http://schemas.openxmlformats.org/officeDocument/2006/relationships/hyperlink" Target="https://www.cgf.cz/cz/turnaje/turnaje-vyhledavani/turnaj/vysledkova-listina-hrace?id=828970253&amp;categoryId=828970274&amp;golferId=55143013" TargetMode="External"/><Relationship Id="rId40" Type="http://schemas.openxmlformats.org/officeDocument/2006/relationships/hyperlink" Target="https://www.cgf.cz/cz/turnaje/turnaje-vyhledavani/turnaj/vysledkova-listina-hrace?id=828970253&amp;categoryId=828970274&amp;golferId=251591357" TargetMode="External"/><Relationship Id="rId5" Type="http://schemas.openxmlformats.org/officeDocument/2006/relationships/hyperlink" Target="https://www.cgf.cz/cz/turnaje/turnaje-vyhledavani/turnaj/vysledkova-listina-hrace?id=828970253&amp;categoryId=828970274&amp;golferId=649842620" TargetMode="External"/><Relationship Id="rId15" Type="http://schemas.openxmlformats.org/officeDocument/2006/relationships/hyperlink" Target="https://www.cgf.cz/cz/turnaje/turnaje-vyhledavani/turnaj/vysledkova-listina-hrace?id=828970253&amp;categoryId=828970274&amp;golferId=358709693" TargetMode="External"/><Relationship Id="rId23" Type="http://schemas.openxmlformats.org/officeDocument/2006/relationships/hyperlink" Target="https://www.cgf.cz/cz/turnaje/turnaje-vyhledavani/turnaj/vysledkova-listina-hrace?id=828970253&amp;categoryId=828970274&amp;golferId=76912565" TargetMode="External"/><Relationship Id="rId28" Type="http://schemas.openxmlformats.org/officeDocument/2006/relationships/hyperlink" Target="https://www.cgf.cz/cz/turnaje/turnaje-vyhledavani/turnaj/vysledkova-listina-hrace?id=828970253&amp;categoryId=828970274&amp;golferId=696578991" TargetMode="External"/><Relationship Id="rId36" Type="http://schemas.openxmlformats.org/officeDocument/2006/relationships/hyperlink" Target="https://www.cgf.cz/cz/turnaje/turnaje-vyhledavani/turnaj/vysledkova-listina-hrace?id=828970253&amp;categoryId=828970274&amp;golferId=40232602" TargetMode="External"/><Relationship Id="rId10" Type="http://schemas.openxmlformats.org/officeDocument/2006/relationships/hyperlink" Target="https://www.cgf.cz/cz/turnaje/turnaje-vyhledavani/turnaj/vysledkova-listina-hrace?id=828970253&amp;categoryId=828970274&amp;golferId=90638737" TargetMode="External"/><Relationship Id="rId19" Type="http://schemas.openxmlformats.org/officeDocument/2006/relationships/hyperlink" Target="https://www.cgf.cz/cz/turnaje/turnaje-vyhledavani/turnaj/vysledkova-listina-hrace?id=828970253&amp;categoryId=828970274&amp;golferId=325341484" TargetMode="External"/><Relationship Id="rId31" Type="http://schemas.openxmlformats.org/officeDocument/2006/relationships/hyperlink" Target="https://www.cgf.cz/cz/turnaje/turnaje-vyhledavani/turnaj/vysledkova-listina-hrace?id=828970253&amp;categoryId=828970274&amp;golferId=41327993" TargetMode="External"/><Relationship Id="rId4" Type="http://schemas.openxmlformats.org/officeDocument/2006/relationships/hyperlink" Target="https://www.cgf.cz/cz/turnaje/turnaje-vyhledavani/turnaj/vysledkova-listina-hrace?id=828970253&amp;categoryId=828970274&amp;golferId=35488800" TargetMode="External"/><Relationship Id="rId9" Type="http://schemas.openxmlformats.org/officeDocument/2006/relationships/hyperlink" Target="https://www.cgf.cz/cz/turnaje/turnaje-vyhledavani/turnaj/vysledkova-listina-hrace?id=828970253&amp;categoryId=828970274&amp;golferId=5713989" TargetMode="External"/><Relationship Id="rId14" Type="http://schemas.openxmlformats.org/officeDocument/2006/relationships/hyperlink" Target="https://www.cgf.cz/cz/turnaje/turnaje-vyhledavani/turnaj/vysledkova-listina-hrace?id=828970253&amp;categoryId=828970274&amp;golferId=83938049" TargetMode="External"/><Relationship Id="rId22" Type="http://schemas.openxmlformats.org/officeDocument/2006/relationships/hyperlink" Target="https://www.cgf.cz/cz/turnaje/turnaje-vyhledavani/turnaj/vysledkova-listina-hrace?id=828970253&amp;categoryId=828970274&amp;golferId=27151958" TargetMode="External"/><Relationship Id="rId27" Type="http://schemas.openxmlformats.org/officeDocument/2006/relationships/hyperlink" Target="https://www.cgf.cz/cz/turnaje/turnaje-vyhledavani/turnaj/vysledkova-listina-hrace?id=828970253&amp;categoryId=828970274&amp;golferId=625518585" TargetMode="External"/><Relationship Id="rId30" Type="http://schemas.openxmlformats.org/officeDocument/2006/relationships/hyperlink" Target="https://www.cgf.cz/cz/turnaje/turnaje-vyhledavani/turnaj/vysledkova-listina-hrace?id=828970253&amp;categoryId=828970274&amp;golferId=17095695" TargetMode="External"/><Relationship Id="rId35" Type="http://schemas.openxmlformats.org/officeDocument/2006/relationships/hyperlink" Target="https://www.cgf.cz/cz/turnaje/turnaje-vyhledavani/turnaj/vysledkova-listina-hrace?id=828970253&amp;categoryId=828970274&amp;golferId=410476408" TargetMode="External"/><Relationship Id="rId8" Type="http://schemas.openxmlformats.org/officeDocument/2006/relationships/hyperlink" Target="https://www.cgf.cz/cz/turnaje/turnaje-vyhledavani/turnaj/vysledkova-listina-hrace?id=828970253&amp;categoryId=828970274&amp;golferId=27586696" TargetMode="External"/><Relationship Id="rId3" Type="http://schemas.openxmlformats.org/officeDocument/2006/relationships/hyperlink" Target="https://www.cgf.cz/cz/turnaje/turnaje-vyhledavani/turnaj/vysledkova-listina-hrace?id=828970253&amp;categoryId=828970274&amp;golferId=489072778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gf.cz/cz/turnaje/turnaje-vyhledavani/turnaj/vysledkova-listina-hrace?id=809026624&amp;categoryId=809028594&amp;golferId=595872613" TargetMode="External"/><Relationship Id="rId18" Type="http://schemas.openxmlformats.org/officeDocument/2006/relationships/hyperlink" Target="https://www.cgf.cz/cz/turnaje/turnaje-vyhledavani/turnaj/vysledkova-listina-hrace?id=809026624&amp;categoryId=809028594&amp;golferId=251554928" TargetMode="External"/><Relationship Id="rId26" Type="http://schemas.openxmlformats.org/officeDocument/2006/relationships/hyperlink" Target="https://www.cgf.cz/cz/turnaje/turnaje-vyhledavani/turnaj/vysledkova-listina-hrace?id=809026624&amp;categoryId=809028594&amp;golferId=444035383" TargetMode="External"/><Relationship Id="rId3" Type="http://schemas.openxmlformats.org/officeDocument/2006/relationships/hyperlink" Target="https://www.cgf.cz/cz/turnaje/turnaje-vyhledavani/turnaj/vysledkova-listina-hrace?id=809026624&amp;categoryId=809028594&amp;golferId=410474699" TargetMode="External"/><Relationship Id="rId21" Type="http://schemas.openxmlformats.org/officeDocument/2006/relationships/hyperlink" Target="https://www.cgf.cz/cz/turnaje/turnaje-vyhledavani/turnaj/vysledkova-listina-hrace?id=809026624&amp;categoryId=809028594&amp;golferId=476484598" TargetMode="External"/><Relationship Id="rId7" Type="http://schemas.openxmlformats.org/officeDocument/2006/relationships/hyperlink" Target="https://www.cgf.cz/cz/turnaje/turnaje-vyhledavani/turnaj/vysledkova-listina-hrace?id=809026624&amp;categoryId=809028594&amp;golferId=5713989" TargetMode="External"/><Relationship Id="rId12" Type="http://schemas.openxmlformats.org/officeDocument/2006/relationships/hyperlink" Target="https://www.cgf.cz/cz/turnaje/turnaje-vyhledavani/turnaj/vysledkova-listina-hrace?id=809026624&amp;categoryId=809028594&amp;golferId=27151958" TargetMode="External"/><Relationship Id="rId17" Type="http://schemas.openxmlformats.org/officeDocument/2006/relationships/hyperlink" Target="https://www.cgf.cz/cz/turnaje/turnaje-vyhledavani/turnaj/vysledkova-listina-hrace?id=809026624&amp;categoryId=809028594&amp;golferId=41300366" TargetMode="External"/><Relationship Id="rId25" Type="http://schemas.openxmlformats.org/officeDocument/2006/relationships/hyperlink" Target="https://www.cgf.cz/cz/turnaje/turnaje-vyhledavani/turnaj/vysledkova-listina-hrace?id=809026624&amp;categoryId=809028594&amp;golferId=649842620" TargetMode="External"/><Relationship Id="rId33" Type="http://schemas.openxmlformats.org/officeDocument/2006/relationships/hyperlink" Target="https://www.cgf.cz/cz/turnaje/turnaje-vyhledavani/turnaj/vysledkova-listina-hrace?id=809026624&amp;categoryId=809028594&amp;golferId=12683492" TargetMode="External"/><Relationship Id="rId2" Type="http://schemas.openxmlformats.org/officeDocument/2006/relationships/hyperlink" Target="https://www.cgf.cz/cz/turnaje/turnaje-vyhledavani/turnaj/vysledkova-listina-hrace?id=809026624&amp;categoryId=809028594&amp;golferId=1952279" TargetMode="External"/><Relationship Id="rId16" Type="http://schemas.openxmlformats.org/officeDocument/2006/relationships/hyperlink" Target="https://www.cgf.cz/cz/turnaje/turnaje-vyhledavani/turnaj/vysledkova-listina-hrace?id=809026624&amp;categoryId=809028594&amp;golferId=61110747" TargetMode="External"/><Relationship Id="rId20" Type="http://schemas.openxmlformats.org/officeDocument/2006/relationships/hyperlink" Target="https://www.cgf.cz/cz/turnaje/turnaje-vyhledavani/turnaj/vysledkova-listina-hrace?id=809026624&amp;categoryId=809028594&amp;golferId=479087919" TargetMode="External"/><Relationship Id="rId29" Type="http://schemas.openxmlformats.org/officeDocument/2006/relationships/hyperlink" Target="https://www.cgf.cz/cz/turnaje/turnaje-vyhledavani/turnaj/vysledkova-listina-hrace?id=809026624&amp;categoryId=809028594&amp;golferId=28270379" TargetMode="External"/><Relationship Id="rId1" Type="http://schemas.openxmlformats.org/officeDocument/2006/relationships/hyperlink" Target="https://www.cgf.cz/cz/turnaje/turnaje-vyhledavani/turnaj/vysledkova-listina-hrace?id=809026624&amp;categoryId=809028594&amp;golferId=522217339" TargetMode="External"/><Relationship Id="rId6" Type="http://schemas.openxmlformats.org/officeDocument/2006/relationships/hyperlink" Target="https://www.cgf.cz/cz/turnaje/turnaje-vyhledavani/turnaj/vysledkova-listina-hrace?id=809026624&amp;categoryId=809028594&amp;golferId=90638737" TargetMode="External"/><Relationship Id="rId11" Type="http://schemas.openxmlformats.org/officeDocument/2006/relationships/hyperlink" Target="https://www.cgf.cz/cz/turnaje/turnaje-vyhledavani/turnaj/vysledkova-listina-hrace?id=809026624&amp;categoryId=809028594&amp;golferId=46892012" TargetMode="External"/><Relationship Id="rId24" Type="http://schemas.openxmlformats.org/officeDocument/2006/relationships/hyperlink" Target="https://www.cgf.cz/cz/turnaje/turnaje-vyhledavani/turnaj/vysledkova-listina-hrace?id=809026624&amp;categoryId=809028594&amp;golferId=450104451" TargetMode="External"/><Relationship Id="rId32" Type="http://schemas.openxmlformats.org/officeDocument/2006/relationships/hyperlink" Target="https://www.cgf.cz/cz/turnaje/turnaje-vyhledavani/turnaj/vysledkova-listina-hrace?id=809026624&amp;categoryId=809028594&amp;golferId=90689717" TargetMode="External"/><Relationship Id="rId5" Type="http://schemas.openxmlformats.org/officeDocument/2006/relationships/hyperlink" Target="https://www.cgf.cz/cz/turnaje/turnaje-vyhledavani/turnaj/vysledkova-listina-hrace?id=809026624&amp;categoryId=809028594&amp;golferId=476485258" TargetMode="External"/><Relationship Id="rId15" Type="http://schemas.openxmlformats.org/officeDocument/2006/relationships/hyperlink" Target="https://www.cgf.cz/cz/turnaje/turnaje-vyhledavani/turnaj/vysledkova-listina-hrace?id=809026624&amp;categoryId=809028594&amp;golferId=54072900" TargetMode="External"/><Relationship Id="rId23" Type="http://schemas.openxmlformats.org/officeDocument/2006/relationships/hyperlink" Target="https://www.cgf.cz/cz/turnaje/turnaje-vyhledavani/turnaj/vysledkova-listina-hrace?id=809026624&amp;categoryId=809028594&amp;golferId=60642" TargetMode="External"/><Relationship Id="rId28" Type="http://schemas.openxmlformats.org/officeDocument/2006/relationships/hyperlink" Target="https://www.cgf.cz/cz/turnaje/turnaje-vyhledavani/turnaj/vysledkova-listina-hrace?id=809026624&amp;categoryId=809028594&amp;golferId=636982833" TargetMode="External"/><Relationship Id="rId10" Type="http://schemas.openxmlformats.org/officeDocument/2006/relationships/hyperlink" Target="https://www.cgf.cz/cz/turnaje/turnaje-vyhledavani/turnaj/vysledkova-listina-hrace?id=809026624&amp;categoryId=809028594&amp;golferId=53622266" TargetMode="External"/><Relationship Id="rId19" Type="http://schemas.openxmlformats.org/officeDocument/2006/relationships/hyperlink" Target="https://www.cgf.cz/cz/turnaje/turnaje-vyhledavani/turnaj/vysledkova-listina-hrace?id=809026624&amp;categoryId=809028594&amp;golferId=63469236" TargetMode="External"/><Relationship Id="rId31" Type="http://schemas.openxmlformats.org/officeDocument/2006/relationships/hyperlink" Target="https://www.cgf.cz/cz/turnaje/turnaje-vyhledavani/turnaj/vysledkova-listina-hrace?id=809026624&amp;categoryId=809028594&amp;golferId=597600505" TargetMode="External"/><Relationship Id="rId4" Type="http://schemas.openxmlformats.org/officeDocument/2006/relationships/hyperlink" Target="https://www.cgf.cz/cz/turnaje/turnaje-vyhledavani/turnaj/vysledkova-listina-hrace?id=809026624&amp;categoryId=809028594&amp;golferId=298947202" TargetMode="External"/><Relationship Id="rId9" Type="http://schemas.openxmlformats.org/officeDocument/2006/relationships/hyperlink" Target="https://www.cgf.cz/cz/turnaje/turnaje-vyhledavani/turnaj/vysledkova-listina-hrace?id=809026624&amp;categoryId=809028594&amp;golferId=27586696" TargetMode="External"/><Relationship Id="rId14" Type="http://schemas.openxmlformats.org/officeDocument/2006/relationships/hyperlink" Target="https://www.cgf.cz/cz/turnaje/turnaje-vyhledavani/turnaj/vysledkova-listina-hrace?id=809026624&amp;categoryId=809028594&amp;golferId=40232602" TargetMode="External"/><Relationship Id="rId22" Type="http://schemas.openxmlformats.org/officeDocument/2006/relationships/hyperlink" Target="https://www.cgf.cz/cz/turnaje/turnaje-vyhledavani/turnaj/vysledkova-listina-hrace?id=809026624&amp;categoryId=809028594&amp;golferId=95849908" TargetMode="External"/><Relationship Id="rId27" Type="http://schemas.openxmlformats.org/officeDocument/2006/relationships/hyperlink" Target="https://www.cgf.cz/cz/turnaje/turnaje-vyhledavani/turnaj/vysledkova-listina-hrace?id=809026624&amp;categoryId=809028594&amp;golferId=329301750" TargetMode="External"/><Relationship Id="rId30" Type="http://schemas.openxmlformats.org/officeDocument/2006/relationships/hyperlink" Target="https://www.cgf.cz/cz/turnaje/turnaje-vyhledavani/turnaj/vysledkova-listina-hrace?id=809026624&amp;categoryId=809028594&amp;golferId=640536998" TargetMode="External"/><Relationship Id="rId8" Type="http://schemas.openxmlformats.org/officeDocument/2006/relationships/hyperlink" Target="https://www.cgf.cz/cz/turnaje/turnaje-vyhledavani/turnaj/vysledkova-listina-hrace?id=809026624&amp;categoryId=809028594&amp;golferId=4709026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gf.cz/cz/turnaje/turnaje-vyhledavani/turnaj/vysledkova-listina-hrace?id=845796897&amp;categoryId=845796917&amp;golferId=366729551" TargetMode="External"/><Relationship Id="rId18" Type="http://schemas.openxmlformats.org/officeDocument/2006/relationships/hyperlink" Target="https://www.cgf.cz/cz/turnaje/turnaje-vyhledavani/turnaj/vysledkova-listina-hrace?id=845796897&amp;categoryId=845796917&amp;golferId=506107891" TargetMode="External"/><Relationship Id="rId26" Type="http://schemas.openxmlformats.org/officeDocument/2006/relationships/hyperlink" Target="https://www.cgf.cz/cz/turnaje/turnaje-vyhledavani/turnaj/vysledkova-listina-hrace?id=845796897&amp;categoryId=845796917&amp;golferId=40232602" TargetMode="External"/><Relationship Id="rId39" Type="http://schemas.openxmlformats.org/officeDocument/2006/relationships/hyperlink" Target="https://www.cgf.cz/cz/turnaje/turnaje-vyhledavani/turnaj/vysledkova-listina-hrace?id=845796897&amp;categoryId=845796917&amp;golferId=32500692" TargetMode="External"/><Relationship Id="rId21" Type="http://schemas.openxmlformats.org/officeDocument/2006/relationships/hyperlink" Target="https://www.cgf.cz/cz/turnaje/turnaje-vyhledavani/turnaj/vysledkova-listina-hrace?id=845796897&amp;categoryId=845796917&amp;golferId=251554928" TargetMode="External"/><Relationship Id="rId34" Type="http://schemas.openxmlformats.org/officeDocument/2006/relationships/hyperlink" Target="https://www.cgf.cz/cz/turnaje/turnaje-vyhledavani/turnaj/vysledkova-listina-hrace?id=845796897&amp;categoryId=845796917&amp;golferId=652193140" TargetMode="External"/><Relationship Id="rId42" Type="http://schemas.openxmlformats.org/officeDocument/2006/relationships/hyperlink" Target="https://www.cgf.cz/cz/turnaje/turnaje-vyhledavani/turnaj/vysledkova-listina-hrace?id=845796897&amp;categoryId=845796917&amp;golferId=597732900" TargetMode="External"/><Relationship Id="rId7" Type="http://schemas.openxmlformats.org/officeDocument/2006/relationships/hyperlink" Target="https://www.cgf.cz/cz/turnaje/turnaje-vyhledavani/turnaj/vysledkova-listina-hrace?id=845796897&amp;categoryId=845796917&amp;golferId=1952279" TargetMode="External"/><Relationship Id="rId2" Type="http://schemas.openxmlformats.org/officeDocument/2006/relationships/hyperlink" Target="https://www.cgf.cz/cz/turnaje/turnaje-vyhledavani/turnaj/vysledkova-listina-hrace?id=845796897&amp;categoryId=845796917&amp;golferId=45886030" TargetMode="External"/><Relationship Id="rId16" Type="http://schemas.openxmlformats.org/officeDocument/2006/relationships/hyperlink" Target="https://www.cgf.cz/cz/turnaje/turnaje-vyhledavani/turnaj/vysledkova-listina-hrace?id=845796897&amp;categoryId=845796917&amp;golferId=5713989" TargetMode="External"/><Relationship Id="rId20" Type="http://schemas.openxmlformats.org/officeDocument/2006/relationships/hyperlink" Target="https://www.cgf.cz/cz/turnaje/turnaje-vyhledavani/turnaj/vysledkova-listina-hrace?id=845796897&amp;categoryId=845796917&amp;golferId=479520139" TargetMode="External"/><Relationship Id="rId29" Type="http://schemas.openxmlformats.org/officeDocument/2006/relationships/hyperlink" Target="https://www.cgf.cz/cz/turnaje/turnaje-vyhledavani/turnaj/vysledkova-listina-hrace?id=845796897&amp;categoryId=845796917&amp;golferId=63540266" TargetMode="External"/><Relationship Id="rId41" Type="http://schemas.openxmlformats.org/officeDocument/2006/relationships/hyperlink" Target="https://www.cgf.cz/cz/turnaje/turnaje-vyhledavani/turnaj/vysledkova-listina-hrace?id=845796897&amp;categoryId=845796917&amp;golferId=322449021" TargetMode="External"/><Relationship Id="rId1" Type="http://schemas.openxmlformats.org/officeDocument/2006/relationships/hyperlink" Target="https://www.cgf.cz/cz/turnaje/turnaje-vyhledavani/turnaj/vysledkova-listina-hrace?id=845796897&amp;categoryId=845796917&amp;golferId=645679867" TargetMode="External"/><Relationship Id="rId6" Type="http://schemas.openxmlformats.org/officeDocument/2006/relationships/hyperlink" Target="https://www.cgf.cz/cz/turnaje/turnaje-vyhledavani/turnaj/vysledkova-listina-hrace?id=845796897&amp;categoryId=845796917&amp;golferId=353829643" TargetMode="External"/><Relationship Id="rId11" Type="http://schemas.openxmlformats.org/officeDocument/2006/relationships/hyperlink" Target="https://www.cgf.cz/cz/turnaje/turnaje-vyhledavani/turnaj/vysledkova-listina-hrace?id=845796897&amp;categoryId=845796917&amp;golferId=5318474" TargetMode="External"/><Relationship Id="rId24" Type="http://schemas.openxmlformats.org/officeDocument/2006/relationships/hyperlink" Target="https://www.cgf.cz/cz/turnaje/turnaje-vyhledavani/turnaj/vysledkova-listina-hrace?id=845796897&amp;categoryId=845796917&amp;golferId=430645111" TargetMode="External"/><Relationship Id="rId32" Type="http://schemas.openxmlformats.org/officeDocument/2006/relationships/hyperlink" Target="https://www.cgf.cz/cz/turnaje/turnaje-vyhledavani/turnaj/vysledkova-listina-hrace?id=845796897&amp;categoryId=845796917&amp;golferId=15949894" TargetMode="External"/><Relationship Id="rId37" Type="http://schemas.openxmlformats.org/officeDocument/2006/relationships/hyperlink" Target="https://www.cgf.cz/cz/turnaje/turnaje-vyhledavani/turnaj/vysledkova-listina-hrace?id=845796897&amp;categoryId=845796917&amp;golferId=317961200" TargetMode="External"/><Relationship Id="rId40" Type="http://schemas.openxmlformats.org/officeDocument/2006/relationships/hyperlink" Target="https://www.cgf.cz/cz/turnaje/turnaje-vyhledavani/turnaj/vysledkova-listina-hrace?id=845796897&amp;categoryId=845796917&amp;golferId=688722221" TargetMode="External"/><Relationship Id="rId5" Type="http://schemas.openxmlformats.org/officeDocument/2006/relationships/hyperlink" Target="https://www.cgf.cz/cz/turnaje/turnaje-vyhledavani/turnaj/vysledkova-listina-hrace?id=845796897&amp;categoryId=845796917&amp;golferId=532972971" TargetMode="External"/><Relationship Id="rId15" Type="http://schemas.openxmlformats.org/officeDocument/2006/relationships/hyperlink" Target="https://www.cgf.cz/cz/turnaje/turnaje-vyhledavani/turnaj/vysledkova-listina-hrace?id=845796897&amp;categoryId=845796917&amp;golferId=63584174" TargetMode="External"/><Relationship Id="rId23" Type="http://schemas.openxmlformats.org/officeDocument/2006/relationships/hyperlink" Target="https://www.cgf.cz/cz/turnaje/turnaje-vyhledavani/turnaj/vysledkova-listina-hrace?id=845796897&amp;categoryId=845796917&amp;golferId=87642936" TargetMode="External"/><Relationship Id="rId28" Type="http://schemas.openxmlformats.org/officeDocument/2006/relationships/hyperlink" Target="https://www.cgf.cz/cz/turnaje/turnaje-vyhledavani/turnaj/vysledkova-listina-hrace?id=845796897&amp;categoryId=845796917&amp;golferId=11140039" TargetMode="External"/><Relationship Id="rId36" Type="http://schemas.openxmlformats.org/officeDocument/2006/relationships/hyperlink" Target="https://www.cgf.cz/cz/turnaje/turnaje-vyhledavani/turnaj/vysledkova-listina-hrace?id=845796897&amp;categoryId=845796917&amp;golferId=18827059" TargetMode="External"/><Relationship Id="rId10" Type="http://schemas.openxmlformats.org/officeDocument/2006/relationships/hyperlink" Target="https://www.cgf.cz/cz/turnaje/turnaje-vyhledavani/turnaj/vysledkova-listina-hrace?id=845796897&amp;categoryId=845796917&amp;golferId=453483358" TargetMode="External"/><Relationship Id="rId19" Type="http://schemas.openxmlformats.org/officeDocument/2006/relationships/hyperlink" Target="https://www.cgf.cz/cz/turnaje/turnaje-vyhledavani/turnaj/vysledkova-listina-hrace?id=845796897&amp;categoryId=845796917&amp;golferId=79799903" TargetMode="External"/><Relationship Id="rId31" Type="http://schemas.openxmlformats.org/officeDocument/2006/relationships/hyperlink" Target="https://www.cgf.cz/cz/turnaje/turnaje-vyhledavani/turnaj/vysledkova-listina-hrace?id=845796897&amp;categoryId=845796917&amp;golferId=612899722" TargetMode="External"/><Relationship Id="rId44" Type="http://schemas.openxmlformats.org/officeDocument/2006/relationships/hyperlink" Target="https://www.cgf.cz/cz/turnaje/turnaje-vyhledavani/turnaj/vysledkova-listina-hrace?id=845796897&amp;categoryId=845796917&amp;golferId=16517569" TargetMode="External"/><Relationship Id="rId4" Type="http://schemas.openxmlformats.org/officeDocument/2006/relationships/hyperlink" Target="https://www.cgf.cz/cz/turnaje/turnaje-vyhledavani/turnaj/vysledkova-listina-hrace?id=845796897&amp;categoryId=845796917&amp;golferId=99263754" TargetMode="External"/><Relationship Id="rId9" Type="http://schemas.openxmlformats.org/officeDocument/2006/relationships/hyperlink" Target="https://www.cgf.cz/cz/turnaje/turnaje-vyhledavani/turnaj/vysledkova-listina-hrace?id=845796897&amp;categoryId=845796917&amp;golferId=86248855" TargetMode="External"/><Relationship Id="rId14" Type="http://schemas.openxmlformats.org/officeDocument/2006/relationships/hyperlink" Target="https://www.cgf.cz/cz/turnaje/turnaje-vyhledavani/turnaj/vysledkova-listina-hrace?id=845796897&amp;categoryId=845796917&amp;golferId=58810721" TargetMode="External"/><Relationship Id="rId22" Type="http://schemas.openxmlformats.org/officeDocument/2006/relationships/hyperlink" Target="https://www.cgf.cz/cz/turnaje/turnaje-vyhledavani/turnaj/vysledkova-listina-hrace?id=845796897&amp;categoryId=845796917&amp;golferId=662118803" TargetMode="External"/><Relationship Id="rId27" Type="http://schemas.openxmlformats.org/officeDocument/2006/relationships/hyperlink" Target="https://www.cgf.cz/cz/turnaje/turnaje-vyhledavani/turnaj/vysledkova-listina-hrace?id=845796897&amp;categoryId=845796917&amp;golferId=367707855" TargetMode="External"/><Relationship Id="rId30" Type="http://schemas.openxmlformats.org/officeDocument/2006/relationships/hyperlink" Target="https://www.cgf.cz/cz/turnaje/turnaje-vyhledavani/turnaj/vysledkova-listina-hrace?id=845796897&amp;categoryId=845796917&amp;golferId=26282766" TargetMode="External"/><Relationship Id="rId35" Type="http://schemas.openxmlformats.org/officeDocument/2006/relationships/hyperlink" Target="https://www.cgf.cz/cz/turnaje/turnaje-vyhledavani/turnaj/vysledkova-listina-hrace?id=845796897&amp;categoryId=845796917&amp;golferId=595872613" TargetMode="External"/><Relationship Id="rId43" Type="http://schemas.openxmlformats.org/officeDocument/2006/relationships/hyperlink" Target="https://www.cgf.cz/cz/turnaje/turnaje-vyhledavani/turnaj/vysledkova-listina-hrace?id=845796897&amp;categoryId=845796917&amp;golferId=564797065" TargetMode="External"/><Relationship Id="rId8" Type="http://schemas.openxmlformats.org/officeDocument/2006/relationships/hyperlink" Target="https://www.cgf.cz/cz/turnaje/turnaje-vyhledavani/turnaj/vysledkova-listina-hrace?id=845796897&amp;categoryId=845796917&amp;golferId=289951770" TargetMode="External"/><Relationship Id="rId3" Type="http://schemas.openxmlformats.org/officeDocument/2006/relationships/hyperlink" Target="https://www.cgf.cz/cz/turnaje/turnaje-vyhledavani/turnaj/vysledkova-listina-hrace?id=845796897&amp;categoryId=845796917&amp;golferId=298947202" TargetMode="External"/><Relationship Id="rId12" Type="http://schemas.openxmlformats.org/officeDocument/2006/relationships/hyperlink" Target="https://www.cgf.cz/cz/turnaje/turnaje-vyhledavani/turnaj/vysledkova-listina-hrace?id=845796897&amp;categoryId=845796917&amp;golferId=457355288" TargetMode="External"/><Relationship Id="rId17" Type="http://schemas.openxmlformats.org/officeDocument/2006/relationships/hyperlink" Target="https://www.cgf.cz/cz/turnaje/turnaje-vyhledavani/turnaj/vysledkova-listina-hrace?id=845796897&amp;categoryId=845796917&amp;golferId=522217339" TargetMode="External"/><Relationship Id="rId25" Type="http://schemas.openxmlformats.org/officeDocument/2006/relationships/hyperlink" Target="https://www.cgf.cz/cz/turnaje/turnaje-vyhledavani/turnaj/vysledkova-listina-hrace?id=845796897&amp;categoryId=845796917&amp;golferId=400672428" TargetMode="External"/><Relationship Id="rId33" Type="http://schemas.openxmlformats.org/officeDocument/2006/relationships/hyperlink" Target="https://www.cgf.cz/cz/turnaje/turnaje-vyhledavani/turnaj/vysledkova-listina-hrace?id=845796897&amp;categoryId=845796917&amp;golferId=46155187" TargetMode="External"/><Relationship Id="rId38" Type="http://schemas.openxmlformats.org/officeDocument/2006/relationships/hyperlink" Target="https://www.cgf.cz/cz/turnaje/turnaje-vyhledavani/turnaj/vysledkova-listina-hrace?id=845796897&amp;categoryId=845796917&amp;golferId=28270379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gf.cz/cz/turnaje/turnaje-vyhledavani/turnaj/vysledkova-listina-hrace?id=845772057&amp;categoryId=845772068&amp;golferId=542254889" TargetMode="External"/><Relationship Id="rId18" Type="http://schemas.openxmlformats.org/officeDocument/2006/relationships/hyperlink" Target="https://www.cgf.cz/cz/turnaje/turnaje-vyhledavani/turnaj/vysledkova-listina-hrace?id=845772057&amp;categoryId=845772068&amp;golferId=40823995" TargetMode="External"/><Relationship Id="rId26" Type="http://schemas.openxmlformats.org/officeDocument/2006/relationships/hyperlink" Target="https://www.cgf.cz/cz/turnaje/turnaje-vyhledavani/turnaj/vysledkova-listina-hrace?id=845772057&amp;categoryId=845772068&amp;golferId=289951770" TargetMode="External"/><Relationship Id="rId39" Type="http://schemas.openxmlformats.org/officeDocument/2006/relationships/hyperlink" Target="https://www.cgf.cz/cz/turnaje/turnaje-vyhledavani/turnaj/vysledkova-listina-hrace?id=845772057&amp;categoryId=845772068&amp;golferId=625441398" TargetMode="External"/><Relationship Id="rId21" Type="http://schemas.openxmlformats.org/officeDocument/2006/relationships/hyperlink" Target="https://www.cgf.cz/cz/turnaje/turnaje-vyhledavani/turnaj/vysledkova-listina-hrace?id=845772057&amp;categoryId=845772068&amp;golferId=325341484" TargetMode="External"/><Relationship Id="rId34" Type="http://schemas.openxmlformats.org/officeDocument/2006/relationships/hyperlink" Target="https://www.cgf.cz/cz/turnaje/turnaje-vyhledavani/turnaj/vysledkova-listina-hrace?id=845772057&amp;categoryId=845772068&amp;golferId=40232602" TargetMode="External"/><Relationship Id="rId42" Type="http://schemas.openxmlformats.org/officeDocument/2006/relationships/hyperlink" Target="https://www.cgf.cz/cz/turnaje/turnaje-vyhledavani/turnaj/vysledkova-listina-hrace?id=845772057&amp;categoryId=845772068&amp;golferId=444035383" TargetMode="External"/><Relationship Id="rId47" Type="http://schemas.openxmlformats.org/officeDocument/2006/relationships/printerSettings" Target="../printerSettings/printerSettings3.bin"/><Relationship Id="rId7" Type="http://schemas.openxmlformats.org/officeDocument/2006/relationships/hyperlink" Target="https://www.cgf.cz/cz/turnaje/turnaje-vyhledavani/turnaj/vysledkova-listina-hrace?id=845772057&amp;categoryId=845772068&amp;golferId=360490034" TargetMode="External"/><Relationship Id="rId2" Type="http://schemas.openxmlformats.org/officeDocument/2006/relationships/hyperlink" Target="https://www.cgf.cz/cz/turnaje/turnaje-vyhledavani/turnaj/vysledkova-listina-hrace?id=845772057&amp;categoryId=845772068&amp;golferId=70812459" TargetMode="External"/><Relationship Id="rId16" Type="http://schemas.openxmlformats.org/officeDocument/2006/relationships/hyperlink" Target="https://www.cgf.cz/cz/turnaje/turnaje-vyhledavani/turnaj/vysledkova-listina-hrace?id=845772057&amp;categoryId=845772068&amp;golferId=453483358" TargetMode="External"/><Relationship Id="rId29" Type="http://schemas.openxmlformats.org/officeDocument/2006/relationships/hyperlink" Target="https://www.cgf.cz/cz/turnaje/turnaje-vyhledavani/turnaj/vysledkova-listina-hrace?id=845772057&amp;categoryId=845772068&amp;golferId=450104451" TargetMode="External"/><Relationship Id="rId1" Type="http://schemas.openxmlformats.org/officeDocument/2006/relationships/hyperlink" Target="https://www.cgf.cz/cz/turnaje/turnaje-vyhledavani/turnaj/vysledkova-listina-hrace?id=845772057&amp;categoryId=845772068&amp;golferId=298947202" TargetMode="External"/><Relationship Id="rId6" Type="http://schemas.openxmlformats.org/officeDocument/2006/relationships/hyperlink" Target="https://www.cgf.cz/cz/turnaje/turnaje-vyhledavani/turnaj/vysledkova-listina-hrace?id=845772057&amp;categoryId=845772068&amp;golferId=98145197" TargetMode="External"/><Relationship Id="rId11" Type="http://schemas.openxmlformats.org/officeDocument/2006/relationships/hyperlink" Target="https://www.cgf.cz/cz/turnaje/turnaje-vyhledavani/turnaj/vysledkova-listina-hrace?id=845772057&amp;categoryId=845772068&amp;golferId=476485258" TargetMode="External"/><Relationship Id="rId24" Type="http://schemas.openxmlformats.org/officeDocument/2006/relationships/hyperlink" Target="https://www.cgf.cz/cz/turnaje/turnaje-vyhledavani/turnaj/vysledkova-listina-hrace?id=845772057&amp;categoryId=845772068&amp;golferId=34610099" TargetMode="External"/><Relationship Id="rId32" Type="http://schemas.openxmlformats.org/officeDocument/2006/relationships/hyperlink" Target="https://www.cgf.cz/cz/turnaje/turnaje-vyhledavani/turnaj/vysledkova-listina-hrace?id=845772057&amp;categoryId=845772068&amp;golferId=400672428" TargetMode="External"/><Relationship Id="rId37" Type="http://schemas.openxmlformats.org/officeDocument/2006/relationships/hyperlink" Target="https://www.cgf.cz/cz/turnaje/turnaje-vyhledavani/turnaj/vysledkova-listina-hrace?id=845772057&amp;categoryId=845772068&amp;golferId=389942410" TargetMode="External"/><Relationship Id="rId40" Type="http://schemas.openxmlformats.org/officeDocument/2006/relationships/hyperlink" Target="https://www.cgf.cz/cz/turnaje/turnaje-vyhledavani/turnaj/vysledkova-listina-hrace?id=845772057&amp;categoryId=845772068&amp;golferId=383203058" TargetMode="External"/><Relationship Id="rId45" Type="http://schemas.openxmlformats.org/officeDocument/2006/relationships/hyperlink" Target="https://www.cgf.cz/cz/turnaje/turnaje-vyhledavani/turnaj/vysledkova-listina-hrace?id=845772057&amp;categoryId=845772068&amp;golferId=866904173" TargetMode="External"/><Relationship Id="rId5" Type="http://schemas.openxmlformats.org/officeDocument/2006/relationships/hyperlink" Target="https://www.cgf.cz/cz/turnaje/turnaje-vyhledavani/turnaj/vysledkova-listina-hrace?id=845772057&amp;categoryId=845772068&amp;golferId=1952279" TargetMode="External"/><Relationship Id="rId15" Type="http://schemas.openxmlformats.org/officeDocument/2006/relationships/hyperlink" Target="https://www.cgf.cz/cz/turnaje/turnaje-vyhledavani/turnaj/vysledkova-listina-hrace?id=845772057&amp;categoryId=845772068&amp;golferId=358709693" TargetMode="External"/><Relationship Id="rId23" Type="http://schemas.openxmlformats.org/officeDocument/2006/relationships/hyperlink" Target="https://www.cgf.cz/cz/turnaje/turnaje-vyhledavani/turnaj/vysledkova-listina-hrace?id=845772057&amp;categoryId=845772068&amp;golferId=11140039" TargetMode="External"/><Relationship Id="rId28" Type="http://schemas.openxmlformats.org/officeDocument/2006/relationships/hyperlink" Target="https://www.cgf.cz/cz/turnaje/turnaje-vyhledavani/turnaj/vysledkova-listina-hrace?id=845772057&amp;categoryId=845772068&amp;golferId=90689717" TargetMode="External"/><Relationship Id="rId36" Type="http://schemas.openxmlformats.org/officeDocument/2006/relationships/hyperlink" Target="https://www.cgf.cz/cz/turnaje/turnaje-vyhledavani/turnaj/vysledkova-listina-hrace?id=845772057&amp;categoryId=845772068&amp;golferId=683998486" TargetMode="External"/><Relationship Id="rId10" Type="http://schemas.openxmlformats.org/officeDocument/2006/relationships/hyperlink" Target="https://www.cgf.cz/cz/turnaje/turnaje-vyhledavani/turnaj/vysledkova-listina-hrace?id=845772057&amp;categoryId=845772068&amp;golferId=542254976" TargetMode="External"/><Relationship Id="rId19" Type="http://schemas.openxmlformats.org/officeDocument/2006/relationships/hyperlink" Target="https://www.cgf.cz/cz/turnaje/turnaje-vyhledavani/turnaj/vysledkova-listina-hrace?id=845772057&amp;categoryId=845772068&amp;golferId=61407848" TargetMode="External"/><Relationship Id="rId31" Type="http://schemas.openxmlformats.org/officeDocument/2006/relationships/hyperlink" Target="https://www.cgf.cz/cz/turnaje/turnaje-vyhledavani/turnaj/vysledkova-listina-hrace?id=845772057&amp;categoryId=845772068&amp;golferId=187957479" TargetMode="External"/><Relationship Id="rId44" Type="http://schemas.openxmlformats.org/officeDocument/2006/relationships/hyperlink" Target="https://www.cgf.cz/cz/turnaje/turnaje-vyhledavani/turnaj/vysledkova-listina-hrace?id=845772057&amp;categoryId=845772068&amp;golferId=18403352" TargetMode="External"/><Relationship Id="rId4" Type="http://schemas.openxmlformats.org/officeDocument/2006/relationships/hyperlink" Target="https://www.cgf.cz/cz/turnaje/turnaje-vyhledavani/turnaj/vysledkova-listina-hrace?id=845772057&amp;categoryId=845772068&amp;golferId=318836624" TargetMode="External"/><Relationship Id="rId9" Type="http://schemas.openxmlformats.org/officeDocument/2006/relationships/hyperlink" Target="https://www.cgf.cz/cz/turnaje/turnaje-vyhledavani/turnaj/vysledkova-listina-hrace?id=845772057&amp;categoryId=845772068&amp;golferId=303974418" TargetMode="External"/><Relationship Id="rId14" Type="http://schemas.openxmlformats.org/officeDocument/2006/relationships/hyperlink" Target="https://www.cgf.cz/cz/turnaje/turnaje-vyhledavani/turnaj/vysledkova-listina-hrace?id=845772057&amp;categoryId=845772068&amp;golferId=63469236" TargetMode="External"/><Relationship Id="rId22" Type="http://schemas.openxmlformats.org/officeDocument/2006/relationships/hyperlink" Target="https://www.cgf.cz/cz/turnaje/turnaje-vyhledavani/turnaj/vysledkova-listina-hrace?id=845772057&amp;categoryId=845772068&amp;golferId=32500692" TargetMode="External"/><Relationship Id="rId27" Type="http://schemas.openxmlformats.org/officeDocument/2006/relationships/hyperlink" Target="https://www.cgf.cz/cz/turnaje/turnaje-vyhledavani/turnaj/vysledkova-listina-hrace?id=845772057&amp;categoryId=845772068&amp;golferId=329301750" TargetMode="External"/><Relationship Id="rId30" Type="http://schemas.openxmlformats.org/officeDocument/2006/relationships/hyperlink" Target="https://www.cgf.cz/cz/turnaje/turnaje-vyhledavani/turnaj/vysledkova-listina-hrace?id=845772057&amp;categoryId=845772068&amp;golferId=251554928" TargetMode="External"/><Relationship Id="rId35" Type="http://schemas.openxmlformats.org/officeDocument/2006/relationships/hyperlink" Target="https://www.cgf.cz/cz/turnaje/turnaje-vyhledavani/turnaj/vysledkova-listina-hrace?id=845772057&amp;categoryId=845772068&amp;golferId=13737288" TargetMode="External"/><Relationship Id="rId43" Type="http://schemas.openxmlformats.org/officeDocument/2006/relationships/hyperlink" Target="https://www.cgf.cz/cz/turnaje/turnaje-vyhledavani/turnaj/vysledkova-listina-hrace?id=845772057&amp;categoryId=845772068&amp;golferId=99617137" TargetMode="External"/><Relationship Id="rId8" Type="http://schemas.openxmlformats.org/officeDocument/2006/relationships/hyperlink" Target="https://www.cgf.cz/cz/turnaje/turnaje-vyhledavani/turnaj/vysledkova-listina-hrace?id=845772057&amp;categoryId=845772068&amp;golferId=522217339" TargetMode="External"/><Relationship Id="rId3" Type="http://schemas.openxmlformats.org/officeDocument/2006/relationships/hyperlink" Target="https://www.cgf.cz/cz/turnaje/turnaje-vyhledavani/turnaj/vysledkova-listina-hrace?id=845772057&amp;categoryId=845772068&amp;golferId=63584174" TargetMode="External"/><Relationship Id="rId12" Type="http://schemas.openxmlformats.org/officeDocument/2006/relationships/hyperlink" Target="https://www.cgf.cz/cz/turnaje/turnaje-vyhledavani/turnaj/vysledkova-listina-hrace?id=845772057&amp;categoryId=845772068&amp;golferId=317667189" TargetMode="External"/><Relationship Id="rId17" Type="http://schemas.openxmlformats.org/officeDocument/2006/relationships/hyperlink" Target="https://www.cgf.cz/cz/turnaje/turnaje-vyhledavani/turnaj/vysledkova-listina-hrace?id=845772057&amp;categoryId=845772068&amp;golferId=82897546" TargetMode="External"/><Relationship Id="rId25" Type="http://schemas.openxmlformats.org/officeDocument/2006/relationships/hyperlink" Target="https://www.cgf.cz/cz/turnaje/turnaje-vyhledavani/turnaj/vysledkova-listina-hrace?id=845772057&amp;categoryId=845772068&amp;golferId=41327993" TargetMode="External"/><Relationship Id="rId33" Type="http://schemas.openxmlformats.org/officeDocument/2006/relationships/hyperlink" Target="https://www.cgf.cz/cz/turnaje/turnaje-vyhledavani/turnaj/vysledkova-listina-hrace?id=845772057&amp;categoryId=845772068&amp;golferId=79538401" TargetMode="External"/><Relationship Id="rId38" Type="http://schemas.openxmlformats.org/officeDocument/2006/relationships/hyperlink" Target="https://www.cgf.cz/cz/turnaje/turnaje-vyhledavani/turnaj/vysledkova-listina-hrace?id=845772057&amp;categoryId=845772068&amp;golferId=595872613" TargetMode="External"/><Relationship Id="rId46" Type="http://schemas.openxmlformats.org/officeDocument/2006/relationships/hyperlink" Target="https://www.cgf.cz/cz/turnaje/turnaje-vyhledavani/turnaj/vysledkova-listina-hrace?id=845772057&amp;categoryId=845772068&amp;golferId=94976335" TargetMode="External"/><Relationship Id="rId20" Type="http://schemas.openxmlformats.org/officeDocument/2006/relationships/hyperlink" Target="https://www.cgf.cz/cz/turnaje/turnaje-vyhledavani/turnaj/vysledkova-listina-hrace?id=845772057&amp;categoryId=845772068&amp;golferId=366729551" TargetMode="External"/><Relationship Id="rId41" Type="http://schemas.openxmlformats.org/officeDocument/2006/relationships/hyperlink" Target="https://www.cgf.cz/cz/turnaje/turnaje-vyhledavani/turnaj/vysledkova-listina-hrace?id=845772057&amp;categoryId=845772068&amp;golferId=64643204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gf.cz/cz/turnaje/turnaje-vyhledavani/turnaj/vysledkova-listina-hrace?id=872917385&amp;categoryId=872917409&amp;golferId=662118803" TargetMode="External"/><Relationship Id="rId13" Type="http://schemas.openxmlformats.org/officeDocument/2006/relationships/hyperlink" Target="https://www.cgf.cz/cz/turnaje/turnaje-vyhledavani/turnaj/vysledkova-listina-hrace?id=872917385&amp;categoryId=872917409&amp;golferId=39226589" TargetMode="External"/><Relationship Id="rId18" Type="http://schemas.openxmlformats.org/officeDocument/2006/relationships/hyperlink" Target="https://www.cgf.cz/cz/turnaje/turnaje-vyhledavani/turnaj/vysledkova-listina-hrace?id=872917385&amp;categoryId=872917409&amp;golferId=49539140" TargetMode="External"/><Relationship Id="rId26" Type="http://schemas.openxmlformats.org/officeDocument/2006/relationships/hyperlink" Target="https://www.cgf.cz/cz/turnaje/turnaje-vyhledavani/turnaj/vysledkova-listina-hrace?id=872917385&amp;categoryId=872917409&amp;golferId=28270379" TargetMode="External"/><Relationship Id="rId3" Type="http://schemas.openxmlformats.org/officeDocument/2006/relationships/hyperlink" Target="https://www.cgf.cz/cz/turnaje/turnaje-vyhledavani/turnaj/vysledkova-listina-hrace?id=872917385&amp;categoryId=872917409&amp;golferId=453483358" TargetMode="External"/><Relationship Id="rId21" Type="http://schemas.openxmlformats.org/officeDocument/2006/relationships/hyperlink" Target="https://www.cgf.cz/cz/turnaje/turnaje-vyhledavani/turnaj/vysledkova-listina-hrace?id=872917385&amp;categoryId=872917409&amp;golferId=182034294" TargetMode="External"/><Relationship Id="rId7" Type="http://schemas.openxmlformats.org/officeDocument/2006/relationships/hyperlink" Target="https://www.cgf.cz/cz/turnaje/turnaje-vyhledavani/turnaj/vysledkova-listina-hrace?id=872917385&amp;categoryId=872917409&amp;golferId=82453593" TargetMode="External"/><Relationship Id="rId12" Type="http://schemas.openxmlformats.org/officeDocument/2006/relationships/hyperlink" Target="https://www.cgf.cz/cz/turnaje/turnaje-vyhledavani/turnaj/vysledkova-listina-hrace?id=872917385&amp;categoryId=872917409&amp;golferId=145172913" TargetMode="External"/><Relationship Id="rId17" Type="http://schemas.openxmlformats.org/officeDocument/2006/relationships/hyperlink" Target="https://www.cgf.cz/cz/turnaje/turnaje-vyhledavani/turnaj/vysledkova-listina-hrace?id=872917385&amp;categoryId=872917409&amp;golferId=90689717" TargetMode="External"/><Relationship Id="rId25" Type="http://schemas.openxmlformats.org/officeDocument/2006/relationships/hyperlink" Target="https://www.cgf.cz/cz/turnaje/turnaje-vyhledavani/turnaj/vysledkova-listina-hrace?id=872917385&amp;categoryId=872917409&amp;golferId=465782230" TargetMode="External"/><Relationship Id="rId2" Type="http://schemas.openxmlformats.org/officeDocument/2006/relationships/hyperlink" Target="https://www.cgf.cz/cz/turnaje/turnaje-vyhledavani/turnaj/vysledkova-listina-hrace?id=872917385&amp;categoryId=872917409&amp;golferId=1922884" TargetMode="External"/><Relationship Id="rId16" Type="http://schemas.openxmlformats.org/officeDocument/2006/relationships/hyperlink" Target="https://www.cgf.cz/cz/turnaje/turnaje-vyhledavani/turnaj/vysledkova-listina-hrace?id=872917385&amp;categoryId=872917409&amp;golferId=522217339" TargetMode="External"/><Relationship Id="rId20" Type="http://schemas.openxmlformats.org/officeDocument/2006/relationships/hyperlink" Target="https://www.cgf.cz/cz/turnaje/turnaje-vyhledavani/turnaj/vysledkova-listina-hrace?id=872917385&amp;categoryId=872917409&amp;golferId=298460673" TargetMode="External"/><Relationship Id="rId29" Type="http://schemas.openxmlformats.org/officeDocument/2006/relationships/hyperlink" Target="https://www.cgf.cz/cz/turnaje/turnaje-vyhledavani/turnaj/vysledkova-listina-hrace?id=872917385&amp;categoryId=872917409&amp;golferId=479087919" TargetMode="External"/><Relationship Id="rId1" Type="http://schemas.openxmlformats.org/officeDocument/2006/relationships/hyperlink" Target="https://www.cgf.cz/cz/turnaje/turnaje-vyhledavani/turnaj/vysledkova-listina-hrace?id=872917385&amp;categoryId=872917409&amp;golferId=63584174" TargetMode="External"/><Relationship Id="rId6" Type="http://schemas.openxmlformats.org/officeDocument/2006/relationships/hyperlink" Target="https://www.cgf.cz/cz/turnaje/turnaje-vyhledavani/turnaj/vysledkova-listina-hrace?id=872917385&amp;categoryId=872917409&amp;golferId=63469236" TargetMode="External"/><Relationship Id="rId11" Type="http://schemas.openxmlformats.org/officeDocument/2006/relationships/hyperlink" Target="https://www.cgf.cz/cz/turnaje/turnaje-vyhledavani/turnaj/vysledkova-listina-hrace?id=872917385&amp;categoryId=872917409&amp;golferId=34610099" TargetMode="External"/><Relationship Id="rId24" Type="http://schemas.openxmlformats.org/officeDocument/2006/relationships/hyperlink" Target="https://www.cgf.cz/cz/turnaje/turnaje-vyhledavani/turnaj/vysledkova-listina-hrace?id=872917385&amp;categoryId=872917409&amp;golferId=457355288" TargetMode="External"/><Relationship Id="rId5" Type="http://schemas.openxmlformats.org/officeDocument/2006/relationships/hyperlink" Target="https://www.cgf.cz/cz/turnaje/turnaje-vyhledavani/turnaj/vysledkova-listina-hrace?id=872917385&amp;categoryId=872917409&amp;golferId=15457274" TargetMode="External"/><Relationship Id="rId15" Type="http://schemas.openxmlformats.org/officeDocument/2006/relationships/hyperlink" Target="https://www.cgf.cz/cz/turnaje/turnaje-vyhledavani/turnaj/vysledkova-listina-hrace?id=872917385&amp;categoryId=872917409&amp;golferId=5713989" TargetMode="External"/><Relationship Id="rId23" Type="http://schemas.openxmlformats.org/officeDocument/2006/relationships/hyperlink" Target="https://www.cgf.cz/cz/turnaje/turnaje-vyhledavani/turnaj/vysledkova-listina-hrace?id=872917385&amp;categoryId=872917409&amp;golferId=51126119" TargetMode="External"/><Relationship Id="rId28" Type="http://schemas.openxmlformats.org/officeDocument/2006/relationships/hyperlink" Target="https://www.cgf.cz/cz/turnaje/turnaje-vyhledavani/turnaj/vysledkova-listina-hrace?id=872917385&amp;categoryId=872917409&amp;golferId=614141864" TargetMode="External"/><Relationship Id="rId10" Type="http://schemas.openxmlformats.org/officeDocument/2006/relationships/hyperlink" Target="https://www.cgf.cz/cz/turnaje/turnaje-vyhledavani/turnaj/vysledkova-listina-hrace?id=872917385&amp;categoryId=872917409&amp;golferId=32500692" TargetMode="External"/><Relationship Id="rId19" Type="http://schemas.openxmlformats.org/officeDocument/2006/relationships/hyperlink" Target="https://www.cgf.cz/cz/turnaje/turnaje-vyhledavani/turnaj/vysledkova-listina-hrace?id=872917385&amp;categoryId=872917409&amp;golferId=40232602" TargetMode="External"/><Relationship Id="rId4" Type="http://schemas.openxmlformats.org/officeDocument/2006/relationships/hyperlink" Target="https://www.cgf.cz/cz/turnaje/turnaje-vyhledavani/turnaj/vysledkova-listina-hrace?id=872917385&amp;categoryId=872917409&amp;golferId=97936134" TargetMode="External"/><Relationship Id="rId9" Type="http://schemas.openxmlformats.org/officeDocument/2006/relationships/hyperlink" Target="https://www.cgf.cz/cz/turnaje/turnaje-vyhledavani/turnaj/vysledkova-listina-hrace?id=872917385&amp;categoryId=872917409&amp;golferId=363873357" TargetMode="External"/><Relationship Id="rId14" Type="http://schemas.openxmlformats.org/officeDocument/2006/relationships/hyperlink" Target="https://www.cgf.cz/cz/turnaje/turnaje-vyhledavani/turnaj/vysledkova-listina-hrace?id=872917385&amp;categoryId=872917409&amp;golferId=450104451" TargetMode="External"/><Relationship Id="rId22" Type="http://schemas.openxmlformats.org/officeDocument/2006/relationships/hyperlink" Target="https://www.cgf.cz/cz/turnaje/turnaje-vyhledavani/turnaj/vysledkova-listina-hrace?id=872917385&amp;categoryId=872917409&amp;golferId=444035383" TargetMode="External"/><Relationship Id="rId27" Type="http://schemas.openxmlformats.org/officeDocument/2006/relationships/hyperlink" Target="https://www.cgf.cz/cz/turnaje/turnaje-vyhledavani/turnaj/vysledkova-listina-hrace?id=872917385&amp;categoryId=872917409&amp;golferId=664997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2C5D9-CFEC-4BB5-8107-4DF5AC55F616}">
  <sheetPr>
    <tabColor rgb="FFFF0000"/>
  </sheetPr>
  <dimension ref="A1:AP159"/>
  <sheetViews>
    <sheetView tabSelected="1" zoomScale="85" zoomScaleNormal="85" workbookViewId="0">
      <pane ySplit="1" topLeftCell="A2" activePane="bottomLeft" state="frozen"/>
      <selection pane="bottomLeft" activeCell="AP2" sqref="AP2:AP4"/>
    </sheetView>
  </sheetViews>
  <sheetFormatPr defaultRowHeight="15" x14ac:dyDescent="0.25"/>
  <cols>
    <col min="1" max="1" width="21.28515625" style="9" customWidth="1"/>
    <col min="2" max="2" width="12.7109375" style="10" customWidth="1"/>
    <col min="3" max="3" width="14.7109375" style="10" bestFit="1" customWidth="1"/>
    <col min="4" max="4" width="12.140625" style="52" customWidth="1"/>
    <col min="5" max="31" width="6.42578125" style="11" customWidth="1"/>
    <col min="32" max="32" width="7.42578125" style="11" customWidth="1"/>
    <col min="33" max="40" width="6.42578125" style="11" customWidth="1"/>
    <col min="41" max="42" width="8.42578125" style="52" customWidth="1"/>
    <col min="43" max="16384" width="9.140625" style="11"/>
  </cols>
  <sheetData>
    <row r="1" spans="1:42" s="14" customFormat="1" ht="49.5" customHeight="1" thickBot="1" x14ac:dyDescent="0.25">
      <c r="A1" s="13" t="s">
        <v>416</v>
      </c>
      <c r="B1" s="40" t="s">
        <v>399</v>
      </c>
      <c r="C1" s="40" t="s">
        <v>400</v>
      </c>
      <c r="D1" s="68" t="s">
        <v>401</v>
      </c>
      <c r="E1" s="16" t="s">
        <v>402</v>
      </c>
      <c r="F1" s="16" t="s">
        <v>403</v>
      </c>
      <c r="G1" s="16" t="s">
        <v>404</v>
      </c>
      <c r="H1" s="16" t="s">
        <v>405</v>
      </c>
      <c r="I1" s="15" t="s">
        <v>406</v>
      </c>
      <c r="J1" s="16" t="s">
        <v>425</v>
      </c>
      <c r="K1" s="16" t="s">
        <v>424</v>
      </c>
      <c r="L1" s="26" t="s">
        <v>407</v>
      </c>
      <c r="M1" s="25" t="s">
        <v>417</v>
      </c>
      <c r="N1" s="16" t="s">
        <v>423</v>
      </c>
      <c r="O1" s="16" t="s">
        <v>426</v>
      </c>
      <c r="P1" s="26" t="s">
        <v>408</v>
      </c>
      <c r="Q1" s="16" t="s">
        <v>418</v>
      </c>
      <c r="R1" s="16" t="s">
        <v>427</v>
      </c>
      <c r="S1" s="16" t="s">
        <v>428</v>
      </c>
      <c r="T1" s="16" t="s">
        <v>409</v>
      </c>
      <c r="U1" s="15" t="s">
        <v>429</v>
      </c>
      <c r="V1" s="16" t="s">
        <v>430</v>
      </c>
      <c r="W1" s="16" t="s">
        <v>431</v>
      </c>
      <c r="X1" s="26" t="s">
        <v>410</v>
      </c>
      <c r="Y1" s="16" t="s">
        <v>432</v>
      </c>
      <c r="Z1" s="16" t="s">
        <v>433</v>
      </c>
      <c r="AA1" s="16" t="s">
        <v>434</v>
      </c>
      <c r="AB1" s="16" t="s">
        <v>411</v>
      </c>
      <c r="AC1" s="15" t="s">
        <v>435</v>
      </c>
      <c r="AD1" s="16" t="s">
        <v>436</v>
      </c>
      <c r="AE1" s="16" t="s">
        <v>437</v>
      </c>
      <c r="AF1" s="27" t="s">
        <v>412</v>
      </c>
      <c r="AG1" s="15" t="s">
        <v>438</v>
      </c>
      <c r="AH1" s="16" t="s">
        <v>439</v>
      </c>
      <c r="AI1" s="16" t="s">
        <v>440</v>
      </c>
      <c r="AJ1" s="27" t="s">
        <v>413</v>
      </c>
      <c r="AK1" s="28" t="s">
        <v>419</v>
      </c>
      <c r="AL1" s="28" t="s">
        <v>420</v>
      </c>
      <c r="AM1" s="28" t="s">
        <v>421</v>
      </c>
      <c r="AN1" s="28" t="s">
        <v>414</v>
      </c>
      <c r="AO1" s="41" t="s">
        <v>422</v>
      </c>
      <c r="AP1" s="42" t="s">
        <v>415</v>
      </c>
    </row>
    <row r="2" spans="1:42" x14ac:dyDescent="0.25">
      <c r="A2" s="43" t="s">
        <v>20</v>
      </c>
      <c r="B2" s="44" t="s">
        <v>18</v>
      </c>
      <c r="C2" s="44">
        <v>15400297</v>
      </c>
      <c r="D2" s="74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7</v>
      </c>
      <c r="E2" s="18">
        <f>_xlfn.XLOOKUP(Tabulka1[[#This Row],[ČÍSLO CLUBU]],'19.4.2023'!D:D,'19.4.2023'!G:G)</f>
        <v>21</v>
      </c>
      <c r="F2" s="18">
        <f>_xlfn.XLOOKUP(Tabulka1[[#This Row],[ČÍSLO CLUBU]],'19.4.2023'!D:D,'19.4.2023'!I:I)</f>
        <v>36</v>
      </c>
      <c r="G2" s="18">
        <f>_xlfn.XLOOKUP(Tabulka1[[#This Row],[ČÍSLO CLUBU]],'19.4.2023'!D:D,'19.4.2023'!J:J)</f>
        <v>30</v>
      </c>
      <c r="H2" s="98">
        <f>Tabulka1[[#This Row],[BRUTTO ]]+Tabulka1[[#This Row],[NETTO]]+Tabulka1[[#This Row],[TOP 3]]</f>
        <v>87</v>
      </c>
      <c r="I2" s="18">
        <f>_xlfn.XLOOKUP(Tabulka1[[#This Row],[ČÍSLO CLUBU]],'2.5.2023'!D:D,'2.5.2023'!G:G)</f>
        <v>20</v>
      </c>
      <c r="J2" s="18">
        <f>_xlfn.XLOOKUP(Tabulka1[[#This Row],[ČÍSLO CLUBU]],'2.5.2023'!D:D,'2.5.2023'!I:I)</f>
        <v>31</v>
      </c>
      <c r="K2" s="18">
        <f>_xlfn.XLOOKUP(Tabulka1[[#This Row],[ČÍSLO CLUBU]],'2.5.2023'!D:D,'2.5.2023'!J:J)</f>
        <v>0</v>
      </c>
      <c r="L2" s="96">
        <f>Tabulka1[[#This Row],[BRUTTO]]+Tabulka1[[#This Row],[NETTO2]]+Tabulka1[[#This Row],[TOP 3 (2)]]</f>
        <v>51</v>
      </c>
      <c r="M2" s="17">
        <f>_xlfn.XLOOKUP(Tabulka1[[#This Row],[ČÍSLO CLUBU]],'24.5.2023 Dýšina'!D:D,'24.5.2023 Dýšina'!K:K)</f>
        <v>34</v>
      </c>
      <c r="N2" s="18">
        <f>_xlfn.XLOOKUP(Tabulka1[[#This Row],[ČÍSLO CLUBU]],'24.5.2023 Dýšina'!D:D,'24.5.2023 Dýšina'!I:I)</f>
        <v>29</v>
      </c>
      <c r="O2" s="18">
        <f>_xlfn.XLOOKUP(Tabulka1[[#This Row],[ČÍSLO CLUBU]],'24.5.2023 Dýšina'!D:D,'24.5.2023 Dýšina'!J:J)</f>
        <v>0</v>
      </c>
      <c r="P2" s="98">
        <f>Tabulka1[[#This Row],[BRUTTO 4 x2]]+Tabulka1[[#This Row],[NETTO    5]]+Tabulka1[[#This Row],[TOP 3 (2)2]]</f>
        <v>63</v>
      </c>
      <c r="Q2" s="18">
        <f>_xlfn.XLOOKUP(Tabulka1[[#This Row],[ČÍSLO CLUBU]],'13.6.2023'!D:D,'13.6.2023'!G:G)</f>
        <v>18</v>
      </c>
      <c r="R2" s="18">
        <f>_xlfn.XLOOKUP(Tabulka1[[#This Row],[ČÍSLO CLUBU]],'13.6.2023'!D:D,'13.6.2023'!I:I)</f>
        <v>33</v>
      </c>
      <c r="S2" s="18">
        <f>_xlfn.XLOOKUP(Tabulka1[[#This Row],[ČÍSLO CLUBU]],'13.6.2023'!D:D,'13.6.2023'!J:J)</f>
        <v>0</v>
      </c>
      <c r="T2" s="18">
        <f>Tabulka1[[#This Row],[BRUTTO 7]]+Tabulka1[[#This Row],[NETTO    8]]+Tabulka1[[#This Row],[TOP 3 (2)22]]</f>
        <v>51</v>
      </c>
      <c r="U2" s="17"/>
      <c r="V2" s="18"/>
      <c r="W2" s="18"/>
      <c r="X2" s="19"/>
      <c r="Y2" s="18">
        <f>_xlfn.XLOOKUP(Tabulka1[[#This Row],[ČÍSLO CLUBU]],'13.7.2023'!D:D,'13.7.2023'!G:G)</f>
        <v>17</v>
      </c>
      <c r="Z2" s="18">
        <f>_xlfn.XLOOKUP(Tabulka1[[#This Row],[ČÍSLO CLUBU]],'13.7.2023'!D:D,'13.7.2023'!I:I)</f>
        <v>32</v>
      </c>
      <c r="AA2" s="18">
        <f>_xlfn.XLOOKUP(Tabulka1[[#This Row],[ČÍSLO CLUBU]],'13.7.2023'!D:D,'13.7.2023'!J:J)</f>
        <v>0</v>
      </c>
      <c r="AB2" s="18">
        <f>Tabulka1[[#This Row],[BRUTTO 13          ]]+Tabulka1[[#This Row],[NETTO 14]]+Tabulka1[[#This Row],[TOP 3 (2)24]]</f>
        <v>49</v>
      </c>
      <c r="AC2" s="17">
        <f>_xlfn.XLOOKUP(Tabulka1[[#This Row],[JMÉNO]],'4.8.2023 Konopiště'!B:B,'4.8.2023 Konopiště'!K:K)</f>
        <v>50</v>
      </c>
      <c r="AD2" s="18">
        <f>_xlfn.XLOOKUP(Tabulka1[[#This Row],[ČÍSLO CLUBU]],'4.8.2023 Konopiště'!D:D,'4.8.2023 Konopiště'!I:I)</f>
        <v>40</v>
      </c>
      <c r="AE2" s="18">
        <f>_xlfn.XLOOKUP(Tabulka1[[#This Row],[ČÍSLO CLUBU]],'4.8.2023 Konopiště'!D:D,'4.8.2023 Konopiště'!J:J)</f>
        <v>30</v>
      </c>
      <c r="AF2" s="98">
        <f>Tabulka1[[#This Row],[TOP 3 (2)25]]+Tabulka1[[#This Row],[NETTO 17]]+Tabulka1[[#This Row],[BRUTTO 16  x2]]</f>
        <v>120</v>
      </c>
      <c r="AG2" s="18">
        <f>_xlfn.XLOOKUP(Tabulka1[[#This Row],[ČÍSLO CLUBU]],'10.9.2023'!D:D,'10.9.2023'!G:G)</f>
        <v>24</v>
      </c>
      <c r="AH2" s="18">
        <f>_xlfn.XLOOKUP(Tabulka1[[#This Row],[ČÍSLO CLUBU]],'10.9.2023'!D:D,'10.9.2023'!I:I)</f>
        <v>36</v>
      </c>
      <c r="AI2" s="18">
        <f>_xlfn.XLOOKUP(Tabulka1[[#This Row],[ČÍSLO CLUBU]],'10.9.2023'!D:D,'10.9.2023'!J:J)</f>
        <v>10</v>
      </c>
      <c r="AJ2" s="96">
        <f>Tabulka1[[#This Row],[TOP 3 (2)26]]+Tabulka1[[#This Row],[NETTO 20]]+Tabulka1[[#This Row],[BRUTTO 19    ]]</f>
        <v>70</v>
      </c>
      <c r="AK2" s="17"/>
      <c r="AL2" s="18"/>
      <c r="AM2" s="18"/>
      <c r="AN2" s="18"/>
      <c r="AO2" s="53">
        <f>Tabulka1[[#This Row],[Beroun 19.4.23 CELKEM]]+Tabulka1[[#This Row],[Kácov 2.5.23            CELKEM]]+Tabulka1[[#This Row],[Dýšina 24.5.23 CELKEM]]+Tabulka1[[#This Row],[Konopiště - Radecký 4.8.23  CELKEM]]+Tabulka1[[#This Row],[Karlovy Vary 10.9.23 CELKEM]]</f>
        <v>391</v>
      </c>
      <c r="AP2" s="100" t="s">
        <v>551</v>
      </c>
    </row>
    <row r="3" spans="1:42" x14ac:dyDescent="0.25">
      <c r="A3" s="45" t="s">
        <v>136</v>
      </c>
      <c r="B3" s="12" t="s">
        <v>115</v>
      </c>
      <c r="C3" s="12">
        <v>12201457</v>
      </c>
      <c r="D3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5</v>
      </c>
      <c r="H3" s="21"/>
      <c r="I3" s="11">
        <f>_xlfn.XLOOKUP(Tabulka1[[#This Row],[ČÍSLO CLUBU]],'2.5.2023'!D:D,'2.5.2023'!G:G)</f>
        <v>12</v>
      </c>
      <c r="J3" s="11">
        <f>_xlfn.XLOOKUP(Tabulka1[[#This Row],[ČÍSLO CLUBU]],'2.5.2023'!D:D,'2.5.2023'!I:I)</f>
        <v>35</v>
      </c>
      <c r="K3" s="11">
        <f>_xlfn.XLOOKUP(Tabulka1[[#This Row],[ČÍSLO CLUBU]],'2.5.2023'!D:D,'2.5.2023'!J:J)</f>
        <v>30</v>
      </c>
      <c r="L3" s="97">
        <f>Tabulka1[[#This Row],[BRUTTO]]+Tabulka1[[#This Row],[NETTO2]]+Tabulka1[[#This Row],[TOP 3 (2)]]</f>
        <v>77</v>
      </c>
      <c r="M3" s="20">
        <f>_xlfn.XLOOKUP(Tabulka1[[#This Row],[ČÍSLO CLUBU]],'24.5.2023 Dýšina'!D:D,'24.5.2023 Dýšina'!K:K)</f>
        <v>30</v>
      </c>
      <c r="N3" s="11">
        <f>_xlfn.XLOOKUP(Tabulka1[[#This Row],[ČÍSLO CLUBU]],'24.5.2023 Dýšina'!D:D,'24.5.2023 Dýšina'!I:I)</f>
        <v>39</v>
      </c>
      <c r="O3" s="11">
        <f>_xlfn.XLOOKUP(Tabulka1[[#This Row],[ČÍSLO CLUBU]],'24.5.2023 Dýšina'!D:D,'24.5.2023 Dýšina'!J:J)</f>
        <v>30</v>
      </c>
      <c r="P3" s="99">
        <f>Tabulka1[[#This Row],[BRUTTO 4 x2]]+Tabulka1[[#This Row],[NETTO    5]]+Tabulka1[[#This Row],[TOP 3 (2)2]]</f>
        <v>99</v>
      </c>
      <c r="Q3" s="11">
        <f>_xlfn.XLOOKUP(Tabulka1[[#This Row],[ČÍSLO CLUBU]],'13.6.2023'!D:D,'13.6.2023'!G:G)</f>
        <v>9</v>
      </c>
      <c r="R3" s="11">
        <f>_xlfn.XLOOKUP(Tabulka1[[#This Row],[ČÍSLO CLUBU]],'13.6.2023'!D:D,'13.6.2023'!I:I)</f>
        <v>31</v>
      </c>
      <c r="S3" s="11">
        <f>_xlfn.XLOOKUP(Tabulka1[[#This Row],[ČÍSLO CLUBU]],'13.6.2023'!D:D,'13.6.2023'!J:J)</f>
        <v>0</v>
      </c>
      <c r="T3" s="97">
        <f>Tabulka1[[#This Row],[BRUTTO 7]]+Tabulka1[[#This Row],[NETTO    8]]+Tabulka1[[#This Row],[TOP 3 (2)22]]</f>
        <v>40</v>
      </c>
      <c r="U3" s="20"/>
      <c r="X3" s="21"/>
      <c r="Y3" s="11">
        <f>_xlfn.XLOOKUP(Tabulka1[[#This Row],[ČÍSLO CLUBU]],'13.7.2023'!D:D,'13.7.2023'!G:G)</f>
        <v>14</v>
      </c>
      <c r="Z3" s="11">
        <f>_xlfn.XLOOKUP(Tabulka1[[#This Row],[ČÍSLO CLUBU]],'13.7.2023'!D:D,'13.7.2023'!I:I)</f>
        <v>41</v>
      </c>
      <c r="AA3" s="11">
        <f>_xlfn.XLOOKUP(Tabulka1[[#This Row],[ČÍSLO CLUBU]],'13.7.2023'!D:D,'13.7.2023'!J:J)</f>
        <v>30</v>
      </c>
      <c r="AB3" s="97">
        <f>Tabulka1[[#This Row],[BRUTTO 13          ]]+Tabulka1[[#This Row],[NETTO 14]]+Tabulka1[[#This Row],[TOP 3 (2)24]]</f>
        <v>85</v>
      </c>
      <c r="AC3" s="20"/>
      <c r="AF3" s="21"/>
      <c r="AG3" s="11">
        <f>_xlfn.XLOOKUP(Tabulka1[[#This Row],[ČÍSLO CLUBU]],'10.9.2023'!D:D,'10.9.2023'!G:G)</f>
        <v>15</v>
      </c>
      <c r="AH3" s="11">
        <f>_xlfn.XLOOKUP(Tabulka1[[#This Row],[ČÍSLO CLUBU]],'10.9.2023'!D:D,'10.9.2023'!I:I)</f>
        <v>38</v>
      </c>
      <c r="AI3" s="11">
        <f>_xlfn.XLOOKUP(Tabulka1[[#This Row],[ČÍSLO CLUBU]],'10.9.2023'!D:D,'10.9.2023'!J:J)</f>
        <v>20</v>
      </c>
      <c r="AJ3" s="97">
        <f>Tabulka1[[#This Row],[TOP 3 (2)26]]+Tabulka1[[#This Row],[NETTO 20]]+Tabulka1[[#This Row],[BRUTTO 19    ]]</f>
        <v>73</v>
      </c>
      <c r="AK3" s="20"/>
      <c r="AO3" s="54">
        <f>Tabulka1[[#This Row],[Karlovy Vary 10.9.23 CELKEM]]+Tabulka1[[#This Row],[Albatros 13.7.23 CELKEM]]+Tabulka1[[#This Row],[Beroun 13.6.23 CELKEM]]+Tabulka1[[#This Row],[Dýšina 24.5.23 CELKEM]]+Tabulka1[[#This Row],[Kácov 2.5.23            CELKEM]]</f>
        <v>374</v>
      </c>
      <c r="AP3" s="49" t="s">
        <v>552</v>
      </c>
    </row>
    <row r="4" spans="1:42" x14ac:dyDescent="0.25">
      <c r="A4" s="45" t="s">
        <v>14</v>
      </c>
      <c r="B4" s="12" t="s">
        <v>15</v>
      </c>
      <c r="C4" s="12">
        <v>5300717</v>
      </c>
      <c r="D4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7</v>
      </c>
      <c r="E4" s="11">
        <f>_xlfn.XLOOKUP(Tabulka1[[#This Row],[ČÍSLO CLUBU]],'19.4.2023'!D:D,'19.4.2023'!G:G)</f>
        <v>22</v>
      </c>
      <c r="F4" s="11">
        <f>_xlfn.XLOOKUP(Tabulka1[[#This Row],[ČÍSLO CLUBU]],'19.4.2023'!D:D,'19.4.2023'!I:I)</f>
        <v>39</v>
      </c>
      <c r="G4" s="11">
        <f>_xlfn.XLOOKUP(Tabulka1[[#This Row],[ČÍSLO CLUBU]],'19.4.2023'!D:D,'19.4.2023'!J:J)</f>
        <v>30</v>
      </c>
      <c r="H4" s="99">
        <f>Tabulka1[[#This Row],[BRUTTO ]]+Tabulka1[[#This Row],[NETTO]]+Tabulka1[[#This Row],[TOP 3]]</f>
        <v>91</v>
      </c>
      <c r="I4" s="11">
        <f>_xlfn.XLOOKUP(Tabulka1[[#This Row],[ČÍSLO CLUBU]],'2.5.2023'!D:D,'2.5.2023'!G:G)</f>
        <v>19</v>
      </c>
      <c r="J4" s="11">
        <f>_xlfn.XLOOKUP(Tabulka1[[#This Row],[ČÍSLO CLUBU]],'2.5.2023'!D:D,'2.5.2023'!I:I)</f>
        <v>31</v>
      </c>
      <c r="K4" s="11">
        <f>_xlfn.XLOOKUP(Tabulka1[[#This Row],[ČÍSLO CLUBU]],'2.5.2023'!D:D,'2.5.2023'!J:J)</f>
        <v>0</v>
      </c>
      <c r="L4" s="97">
        <f>Tabulka1[[#This Row],[BRUTTO]]+Tabulka1[[#This Row],[NETTO2]]+Tabulka1[[#This Row],[TOP 3 (2)]]</f>
        <v>50</v>
      </c>
      <c r="M4" s="20">
        <f>_xlfn.XLOOKUP(Tabulka1[[#This Row],[ČÍSLO CLUBU]],'24.5.2023 Dýšina'!D:D,'24.5.2023 Dýšina'!K:K)</f>
        <v>18</v>
      </c>
      <c r="N4" s="11">
        <f>_xlfn.XLOOKUP(Tabulka1[[#This Row],[ČÍSLO CLUBU]],'24.5.2023 Dýšina'!D:D,'24.5.2023 Dýšina'!I:I)</f>
        <v>24</v>
      </c>
      <c r="O4" s="11">
        <f>_xlfn.XLOOKUP(Tabulka1[[#This Row],[ČÍSLO CLUBU]],'24.5.2023 Dýšina'!D:D,'24.5.2023 Dýšina'!J:J)</f>
        <v>0</v>
      </c>
      <c r="P4" s="21">
        <f>Tabulka1[[#This Row],[BRUTTO 4 x2]]+Tabulka1[[#This Row],[NETTO    5]]+Tabulka1[[#This Row],[TOP 3 (2)2]]</f>
        <v>42</v>
      </c>
      <c r="Q4" s="11">
        <f>_xlfn.XLOOKUP(Tabulka1[[#This Row],[ČÍSLO CLUBU]],'13.6.2023'!D:D,'13.6.2023'!G:G)</f>
        <v>22</v>
      </c>
      <c r="R4" s="11">
        <f>_xlfn.XLOOKUP(Tabulka1[[#This Row],[ČÍSLO CLUBU]],'13.6.2023'!D:D,'13.6.2023'!I:I)</f>
        <v>37</v>
      </c>
      <c r="S4" s="11">
        <f>_xlfn.XLOOKUP(Tabulka1[[#This Row],[ČÍSLO CLUBU]],'13.6.2023'!D:D,'13.6.2023'!J:J)</f>
        <v>0</v>
      </c>
      <c r="T4" s="97">
        <f>Tabulka1[[#This Row],[BRUTTO 7]]+Tabulka1[[#This Row],[NETTO    8]]+Tabulka1[[#This Row],[TOP 3 (2)22]]</f>
        <v>59</v>
      </c>
      <c r="U4" s="20">
        <f>_xlfn.XLOOKUP(Tabulka1[[#This Row],[ČÍSLO CLUBU]],'29.6.2023'!D:D,'29.6.2023'!G:G)</f>
        <v>21</v>
      </c>
      <c r="V4" s="11">
        <f>_xlfn.XLOOKUP(Tabulka1[[#This Row],[ČÍSLO CLUBU]],'29.6.2023'!D:D,'29.6.2023'!I:I)</f>
        <v>37</v>
      </c>
      <c r="W4" s="11">
        <f>_xlfn.XLOOKUP(Tabulka1[[#This Row],[ČÍSLO CLUBU]],'29.6.2023'!D:D,'29.6.2023'!J:J)</f>
        <v>10</v>
      </c>
      <c r="X4" s="99">
        <f>Tabulka1[[#This Row],[BRUTTO 10]]+Tabulka1[[#This Row],[NETTO 11]]+Tabulka1[[#This Row],[TOP 3 (2)23]]</f>
        <v>68</v>
      </c>
      <c r="Y4" s="11">
        <f>_xlfn.XLOOKUP(Tabulka1[[#This Row],[ČÍSLO CLUBU]],'13.7.2023'!D:D,'13.7.2023'!G:G)</f>
        <v>16</v>
      </c>
      <c r="Z4" s="11">
        <f>_xlfn.XLOOKUP(Tabulka1[[#This Row],[ČÍSLO CLUBU]],'13.7.2023'!D:D,'13.7.2023'!I:I)</f>
        <v>34</v>
      </c>
      <c r="AA4" s="11">
        <f>_xlfn.XLOOKUP(Tabulka1[[#This Row],[ČÍSLO CLUBU]],'13.7.2023'!D:D,'13.7.2023'!J:J)</f>
        <v>0</v>
      </c>
      <c r="AB4" s="97">
        <f>Tabulka1[[#This Row],[BRUTTO 13          ]]+Tabulka1[[#This Row],[NETTO 14]]+Tabulka1[[#This Row],[TOP 3 (2)24]]</f>
        <v>50</v>
      </c>
      <c r="AC4" s="20"/>
      <c r="AF4" s="21"/>
      <c r="AG4" s="11">
        <f>_xlfn.XLOOKUP(Tabulka1[[#This Row],[ČÍSLO CLUBU]],'10.9.2023'!D:D,'10.9.2023'!G:G)</f>
        <v>11</v>
      </c>
      <c r="AH4" s="11">
        <f>_xlfn.XLOOKUP(Tabulka1[[#This Row],[ČÍSLO CLUBU]],'10.9.2023'!D:D,'10.9.2023'!I:I)</f>
        <v>25</v>
      </c>
      <c r="AI4" s="11">
        <f>_xlfn.XLOOKUP(Tabulka1[[#This Row],[ČÍSLO CLUBU]],'10.9.2023'!D:D,'10.9.2023'!J:J)</f>
        <v>0</v>
      </c>
      <c r="AJ4" s="11">
        <f>Tabulka1[[#This Row],[TOP 3 (2)26]]+Tabulka1[[#This Row],[NETTO 20]]+Tabulka1[[#This Row],[BRUTTO 19    ]]</f>
        <v>36</v>
      </c>
      <c r="AK4" s="20"/>
      <c r="AO4" s="54">
        <f>Tabulka1[[#This Row],[Beroun 19.4.23 CELKEM]]+Tabulka1[[#This Row],[Kácov 2.5.23            CELKEM]]+Tabulka1[[#This Row],[Beroun 13.6.23 CELKEM]]+Tabulka1[[#This Row],[Vinoř 29.6.23    CELKEM]]+Tabulka1[[#This Row],[Albatros 13.7.23 CELKEM]]</f>
        <v>318</v>
      </c>
      <c r="AP4" s="49" t="s">
        <v>553</v>
      </c>
    </row>
    <row r="5" spans="1:42" x14ac:dyDescent="0.25">
      <c r="A5" s="45" t="s">
        <v>30</v>
      </c>
      <c r="B5" s="12" t="s">
        <v>31</v>
      </c>
      <c r="C5" s="12">
        <v>8500201</v>
      </c>
      <c r="D5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5</v>
      </c>
      <c r="E5" s="11">
        <f>_xlfn.XLOOKUP(Tabulka1[[#This Row],[ČÍSLO CLUBU]],'19.4.2023'!D:D,'19.4.2023'!G:G)</f>
        <v>18</v>
      </c>
      <c r="F5" s="11">
        <f>_xlfn.XLOOKUP(Tabulka1[[#This Row],[ČÍSLO CLUBU]],'19.4.2023'!D:D,'19.4.2023'!I:I)</f>
        <v>26</v>
      </c>
      <c r="G5" s="11">
        <f>_xlfn.XLOOKUP(Tabulka1[[#This Row],[ČÍSLO CLUBU]],'19.4.2023'!D:D,'19.4.2023'!J:J)</f>
        <v>0</v>
      </c>
      <c r="H5" s="99">
        <f>Tabulka1[[#This Row],[BRUTTO ]]+Tabulka1[[#This Row],[NETTO]]+Tabulka1[[#This Row],[TOP 3]]</f>
        <v>44</v>
      </c>
      <c r="M5" s="20"/>
      <c r="P5" s="21"/>
      <c r="Q5" s="11">
        <f>_xlfn.XLOOKUP(Tabulka1[[#This Row],[ČÍSLO CLUBU]],'13.6.2023'!D:D,'13.6.2023'!G:G)</f>
        <v>30</v>
      </c>
      <c r="R5" s="11">
        <f>_xlfn.XLOOKUP(Tabulka1[[#This Row],[ČÍSLO CLUBU]],'13.6.2023'!D:D,'13.6.2023'!I:I)</f>
        <v>40</v>
      </c>
      <c r="S5" s="11">
        <f>_xlfn.XLOOKUP(Tabulka1[[#This Row],[ČÍSLO CLUBU]],'13.6.2023'!D:D,'13.6.2023'!J:J)</f>
        <v>10</v>
      </c>
      <c r="T5" s="97">
        <f>Tabulka1[[#This Row],[BRUTTO 7]]+Tabulka1[[#This Row],[NETTO    8]]+Tabulka1[[#This Row],[TOP 3 (2)22]]</f>
        <v>80</v>
      </c>
      <c r="U5" s="20">
        <f>_xlfn.XLOOKUP(Tabulka1[[#This Row],[ČÍSLO CLUBU]],'29.6.2023'!D:D,'29.6.2023'!G:G)</f>
        <v>24</v>
      </c>
      <c r="V5" s="11">
        <f>_xlfn.XLOOKUP(Tabulka1[[#This Row],[ČÍSLO CLUBU]],'29.6.2023'!D:D,'29.6.2023'!I:I)</f>
        <v>29</v>
      </c>
      <c r="W5" s="11">
        <f>_xlfn.XLOOKUP(Tabulka1[[#This Row],[ČÍSLO CLUBU]],'29.6.2023'!D:D,'29.6.2023'!J:J)</f>
        <v>0</v>
      </c>
      <c r="X5" s="99">
        <f>Tabulka1[[#This Row],[BRUTTO 10]]+Tabulka1[[#This Row],[NETTO 11]]+Tabulka1[[#This Row],[TOP 3 (2)23]]</f>
        <v>53</v>
      </c>
      <c r="Y5" s="11">
        <f>_xlfn.XLOOKUP(Tabulka1[[#This Row],[ČÍSLO CLUBU]],'13.7.2023'!D:D,'13.7.2023'!G:G)</f>
        <v>21</v>
      </c>
      <c r="Z5" s="11">
        <f>_xlfn.XLOOKUP(Tabulka1[[#This Row],[ČÍSLO CLUBU]],'13.7.2023'!D:D,'13.7.2023'!I:I)</f>
        <v>33</v>
      </c>
      <c r="AA5" s="11">
        <f>_xlfn.XLOOKUP(Tabulka1[[#This Row],[ČÍSLO CLUBU]],'13.7.2023'!D:D,'13.7.2023'!J:J)</f>
        <v>0</v>
      </c>
      <c r="AB5" s="97">
        <f>Tabulka1[[#This Row],[BRUTTO 13          ]]+Tabulka1[[#This Row],[NETTO 14]]+Tabulka1[[#This Row],[TOP 3 (2)24]]</f>
        <v>54</v>
      </c>
      <c r="AC5" s="20">
        <f>_xlfn.XLOOKUP(Tabulka1[[#This Row],[JMÉNO]],'4.8.2023 Konopiště'!B:B,'4.8.2023 Konopiště'!K:K)</f>
        <v>46</v>
      </c>
      <c r="AD5" s="11">
        <f>_xlfn.XLOOKUP(Tabulka1[[#This Row],[ČÍSLO CLUBU]],'4.8.2023 Konopiště'!D:D,'4.8.2023 Konopiště'!I:I)</f>
        <v>32</v>
      </c>
      <c r="AE5" s="11">
        <f>_xlfn.XLOOKUP(Tabulka1[[#This Row],[ČÍSLO CLUBU]],'4.8.2023 Konopiště'!D:D,'4.8.2023 Konopiště'!J:J)</f>
        <v>0</v>
      </c>
      <c r="AF5" s="99">
        <f>Tabulka1[[#This Row],[TOP 3 (2)25]]+Tabulka1[[#This Row],[NETTO 17]]+Tabulka1[[#This Row],[BRUTTO 16  x2]]</f>
        <v>78</v>
      </c>
      <c r="AK5" s="20"/>
      <c r="AO5" s="54">
        <f>Tabulka1[[#This Row],[Konopiště - Radecký 4.8.23  CELKEM]]+Tabulka1[[#This Row],[Albatros 13.7.23 CELKEM]]+Tabulka1[[#This Row],[Vinoř 29.6.23    CELKEM]]+Tabulka1[[#This Row],[Beroun 13.6.23 CELKEM]]+Tabulka1[[#This Row],[Beroun 19.4.23 CELKEM]]</f>
        <v>309</v>
      </c>
      <c r="AP5" s="49"/>
    </row>
    <row r="6" spans="1:42" x14ac:dyDescent="0.25">
      <c r="A6" s="45" t="s">
        <v>54</v>
      </c>
      <c r="B6" s="12" t="s">
        <v>31</v>
      </c>
      <c r="C6" s="12">
        <v>8501104</v>
      </c>
      <c r="D6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5</v>
      </c>
      <c r="E6" s="11">
        <f>_xlfn.XLOOKUP(Tabulka1[[#This Row],[ČÍSLO CLUBU]],'19.4.2023'!D:D,'19.4.2023'!G:G)</f>
        <v>14</v>
      </c>
      <c r="F6" s="11">
        <f>_xlfn.XLOOKUP(Tabulka1[[#This Row],[ČÍSLO CLUBU]],'19.4.2023'!D:D,'19.4.2023'!I:I)</f>
        <v>28</v>
      </c>
      <c r="G6" s="11">
        <f>_xlfn.XLOOKUP(Tabulka1[[#This Row],[ČÍSLO CLUBU]],'19.4.2023'!D:D,'19.4.2023'!J:J)</f>
        <v>0</v>
      </c>
      <c r="H6" s="99">
        <f>Tabulka1[[#This Row],[BRUTTO ]]+Tabulka1[[#This Row],[NETTO]]+Tabulka1[[#This Row],[TOP 3]]</f>
        <v>42</v>
      </c>
      <c r="M6" s="20"/>
      <c r="P6" s="21"/>
      <c r="U6" s="20">
        <f>_xlfn.XLOOKUP(Tabulka1[[#This Row],[ČÍSLO CLUBU]],'29.6.2023'!D:D,'29.6.2023'!G:G)</f>
        <v>26</v>
      </c>
      <c r="V6" s="11">
        <f>_xlfn.XLOOKUP(Tabulka1[[#This Row],[ČÍSLO CLUBU]],'29.6.2023'!D:D,'29.6.2023'!I:I)</f>
        <v>40</v>
      </c>
      <c r="W6" s="11">
        <f>_xlfn.XLOOKUP(Tabulka1[[#This Row],[ČÍSLO CLUBU]],'29.6.2023'!D:D,'29.6.2023'!J:J)</f>
        <v>30</v>
      </c>
      <c r="X6" s="99">
        <f>Tabulka1[[#This Row],[BRUTTO 10]]+Tabulka1[[#This Row],[NETTO 11]]+Tabulka1[[#This Row],[TOP 3 (2)23]]</f>
        <v>96</v>
      </c>
      <c r="Y6" s="11">
        <f>_xlfn.XLOOKUP(Tabulka1[[#This Row],[ČÍSLO CLUBU]],'13.7.2023'!D:D,'13.7.2023'!G:G)</f>
        <v>16</v>
      </c>
      <c r="Z6" s="11">
        <f>_xlfn.XLOOKUP(Tabulka1[[#This Row],[ČÍSLO CLUBU]],'13.7.2023'!D:D,'13.7.2023'!I:I)</f>
        <v>32</v>
      </c>
      <c r="AA6" s="11">
        <f>_xlfn.XLOOKUP(Tabulka1[[#This Row],[ČÍSLO CLUBU]],'13.7.2023'!D:D,'13.7.2023'!J:J)</f>
        <v>0</v>
      </c>
      <c r="AB6" s="97">
        <f>Tabulka1[[#This Row],[BRUTTO 13          ]]+Tabulka1[[#This Row],[NETTO 14]]+Tabulka1[[#This Row],[TOP 3 (2)24]]</f>
        <v>48</v>
      </c>
      <c r="AC6" s="20">
        <f>_xlfn.XLOOKUP(Tabulka1[[#This Row],[JMÉNO]],'4.8.2023 Konopiště'!B:B,'4.8.2023 Konopiště'!K:K)</f>
        <v>42</v>
      </c>
      <c r="AD6" s="11">
        <f>_xlfn.XLOOKUP(Tabulka1[[#This Row],[ČÍSLO CLUBU]],'4.8.2023 Konopiště'!D:D,'4.8.2023 Konopiště'!I:I)</f>
        <v>39</v>
      </c>
      <c r="AE6" s="11">
        <f>_xlfn.XLOOKUP(Tabulka1[[#This Row],[ČÍSLO CLUBU]],'4.8.2023 Konopiště'!D:D,'4.8.2023 Konopiště'!J:J)</f>
        <v>0</v>
      </c>
      <c r="AF6" s="99">
        <f>Tabulka1[[#This Row],[TOP 3 (2)25]]+Tabulka1[[#This Row],[NETTO 17]]+Tabulka1[[#This Row],[BRUTTO 16  x2]]</f>
        <v>81</v>
      </c>
      <c r="AG6" s="11">
        <f>_xlfn.XLOOKUP(Tabulka1[[#This Row],[ČÍSLO CLUBU]],'10.9.2023'!D:D,'10.9.2023'!G:G)</f>
        <v>10</v>
      </c>
      <c r="AH6" s="11">
        <f>_xlfn.XLOOKUP(Tabulka1[[#This Row],[ČÍSLO CLUBU]],'10.9.2023'!D:D,'10.9.2023'!I:I)</f>
        <v>26</v>
      </c>
      <c r="AI6" s="11">
        <f>_xlfn.XLOOKUP(Tabulka1[[#This Row],[ČÍSLO CLUBU]],'10.9.2023'!D:D,'10.9.2023'!J:J)</f>
        <v>0</v>
      </c>
      <c r="AJ6" s="97">
        <f>Tabulka1[[#This Row],[TOP 3 (2)26]]+Tabulka1[[#This Row],[NETTO 20]]+Tabulka1[[#This Row],[BRUTTO 19    ]]</f>
        <v>36</v>
      </c>
      <c r="AK6" s="20"/>
      <c r="AO6" s="54">
        <f>Tabulka1[[#This Row],[Karlovy Vary 10.9.23 CELKEM]]+Tabulka1[[#This Row],[Konopiště - Radecký 4.8.23  CELKEM]]+Tabulka1[[#This Row],[Albatros 13.7.23 CELKEM]]+Tabulka1[[#This Row],[Vinoř 29.6.23    CELKEM]]+Tabulka1[[#This Row],[Beroun 19.4.23 CELKEM]]</f>
        <v>303</v>
      </c>
      <c r="AP6" s="78"/>
    </row>
    <row r="7" spans="1:42" x14ac:dyDescent="0.25">
      <c r="A7" s="45" t="s">
        <v>74</v>
      </c>
      <c r="B7" s="12" t="s">
        <v>15</v>
      </c>
      <c r="C7" s="12">
        <v>5300718</v>
      </c>
      <c r="D7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8</v>
      </c>
      <c r="E7" s="11">
        <f>_xlfn.XLOOKUP(Tabulka1[[#This Row],[ČÍSLO CLUBU]],'19.4.2023'!D:D,'19.4.2023'!G:G)</f>
        <v>10</v>
      </c>
      <c r="F7" s="11">
        <f>_xlfn.XLOOKUP(Tabulka1[[#This Row],[ČÍSLO CLUBU]],'19.4.2023'!D:D,'19.4.2023'!I:I)</f>
        <v>22</v>
      </c>
      <c r="G7" s="11">
        <f>_xlfn.XLOOKUP(Tabulka1[[#This Row],[ČÍSLO CLUBU]],'19.4.2023'!D:D,'19.4.2023'!J:J)</f>
        <v>0</v>
      </c>
      <c r="H7" s="21">
        <f>Tabulka1[[#This Row],[BRUTTO ]]+Tabulka1[[#This Row],[NETTO]]+Tabulka1[[#This Row],[TOP 3]]</f>
        <v>32</v>
      </c>
      <c r="I7" s="11">
        <f>_xlfn.XLOOKUP(Tabulka1[[#This Row],[ČÍSLO CLUBU]],'2.5.2023'!D:D,'2.5.2023'!G:G)</f>
        <v>14</v>
      </c>
      <c r="J7" s="11">
        <f>_xlfn.XLOOKUP(Tabulka1[[#This Row],[ČÍSLO CLUBU]],'2.5.2023'!D:D,'2.5.2023'!I:I)</f>
        <v>30</v>
      </c>
      <c r="K7" s="11">
        <f>_xlfn.XLOOKUP(Tabulka1[[#This Row],[ČÍSLO CLUBU]],'2.5.2023'!D:D,'2.5.2023'!J:J)</f>
        <v>0</v>
      </c>
      <c r="L7" s="97">
        <f>Tabulka1[[#This Row],[BRUTTO]]+Tabulka1[[#This Row],[NETTO2]]+Tabulka1[[#This Row],[TOP 3 (2)]]</f>
        <v>44</v>
      </c>
      <c r="M7" s="20">
        <f>_xlfn.XLOOKUP(Tabulka1[[#This Row],[ČÍSLO CLUBU]],'24.5.2023 Dýšina'!D:D,'24.5.2023 Dýšina'!K:K)</f>
        <v>18</v>
      </c>
      <c r="N7" s="11">
        <f>_xlfn.XLOOKUP(Tabulka1[[#This Row],[ČÍSLO CLUBU]],'24.5.2023 Dýšina'!D:D,'24.5.2023 Dýšina'!I:I)</f>
        <v>31</v>
      </c>
      <c r="O7" s="11">
        <f>_xlfn.XLOOKUP(Tabulka1[[#This Row],[ČÍSLO CLUBU]],'24.5.2023 Dýšina'!D:D,'24.5.2023 Dýšina'!J:J)</f>
        <v>0</v>
      </c>
      <c r="P7" s="99">
        <f>Tabulka1[[#This Row],[BRUTTO 4 x2]]+Tabulka1[[#This Row],[NETTO    5]]+Tabulka1[[#This Row],[TOP 3 (2)2]]</f>
        <v>49</v>
      </c>
      <c r="Q7" s="11">
        <f>_xlfn.XLOOKUP(Tabulka1[[#This Row],[ČÍSLO CLUBU]],'13.6.2023'!D:D,'13.6.2023'!G:G)</f>
        <v>8</v>
      </c>
      <c r="R7" s="11">
        <f>_xlfn.XLOOKUP(Tabulka1[[#This Row],[ČÍSLO CLUBU]],'13.6.2023'!D:D,'13.6.2023'!I:I)</f>
        <v>29</v>
      </c>
      <c r="S7" s="11">
        <f>_xlfn.XLOOKUP(Tabulka1[[#This Row],[ČÍSLO CLUBU]],'13.6.2023'!D:D,'13.6.2023'!J:J)</f>
        <v>0</v>
      </c>
      <c r="T7" s="11">
        <f>Tabulka1[[#This Row],[BRUTTO 7]]+Tabulka1[[#This Row],[NETTO    8]]+Tabulka1[[#This Row],[TOP 3 (2)22]]</f>
        <v>37</v>
      </c>
      <c r="U7" s="20">
        <f>_xlfn.XLOOKUP(Tabulka1[[#This Row],[ČÍSLO CLUBU]],'29.6.2023'!D:D,'29.6.2023'!G:G)</f>
        <v>16</v>
      </c>
      <c r="V7" s="11">
        <f>_xlfn.XLOOKUP(Tabulka1[[#This Row],[ČÍSLO CLUBU]],'29.6.2023'!D:D,'29.6.2023'!I:I)</f>
        <v>36</v>
      </c>
      <c r="W7" s="11">
        <f>_xlfn.XLOOKUP(Tabulka1[[#This Row],[ČÍSLO CLUBU]],'29.6.2023'!D:D,'29.6.2023'!J:J)</f>
        <v>10</v>
      </c>
      <c r="X7" s="99">
        <f>Tabulka1[[#This Row],[BRUTTO 10]]+Tabulka1[[#This Row],[NETTO 11]]+Tabulka1[[#This Row],[TOP 3 (2)23]]</f>
        <v>62</v>
      </c>
      <c r="Y7" s="11">
        <f>_xlfn.XLOOKUP(Tabulka1[[#This Row],[ČÍSLO CLUBU]],'13.7.2023'!D:D,'13.7.2023'!G:G)</f>
        <v>13</v>
      </c>
      <c r="Z7" s="11">
        <f>_xlfn.XLOOKUP(Tabulka1[[#This Row],[ČÍSLO CLUBU]],'13.7.2023'!D:D,'13.7.2023'!I:I)</f>
        <v>38</v>
      </c>
      <c r="AA7" s="11">
        <f>_xlfn.XLOOKUP(Tabulka1[[#This Row],[ČÍSLO CLUBU]],'13.7.2023'!D:D,'13.7.2023'!J:J)</f>
        <v>0</v>
      </c>
      <c r="AB7" s="97">
        <f>Tabulka1[[#This Row],[BRUTTO 13          ]]+Tabulka1[[#This Row],[NETTO 14]]+Tabulka1[[#This Row],[TOP 3 (2)24]]</f>
        <v>51</v>
      </c>
      <c r="AC7" s="20">
        <f>_xlfn.XLOOKUP(Tabulka1[[#This Row],[JMÉNO]],'4.8.2023 Konopiště'!B:B,'4.8.2023 Konopiště'!K:K)</f>
        <v>20</v>
      </c>
      <c r="AD7" s="11">
        <f>_xlfn.XLOOKUP(Tabulka1[[#This Row],[ČÍSLO CLUBU]],'4.8.2023 Konopiště'!D:D,'4.8.2023 Konopiště'!I:I)</f>
        <v>33</v>
      </c>
      <c r="AE7" s="11">
        <f>_xlfn.XLOOKUP(Tabulka1[[#This Row],[ČÍSLO CLUBU]],'4.8.2023 Konopiště'!D:D,'4.8.2023 Konopiště'!J:J)</f>
        <v>0</v>
      </c>
      <c r="AF7" s="99">
        <f>Tabulka1[[#This Row],[TOP 3 (2)25]]+Tabulka1[[#This Row],[NETTO 17]]+Tabulka1[[#This Row],[BRUTTO 16  x2]]</f>
        <v>53</v>
      </c>
      <c r="AG7" s="11">
        <f>_xlfn.XLOOKUP(Tabulka1[[#This Row],[ČÍSLO CLUBU]],'10.9.2023'!D:D,'10.9.2023'!G:G)</f>
        <v>9</v>
      </c>
      <c r="AH7" s="11">
        <f>_xlfn.XLOOKUP(Tabulka1[[#This Row],[ČÍSLO CLUBU]],'10.9.2023'!D:D,'10.9.2023'!I:I)</f>
        <v>31</v>
      </c>
      <c r="AI7" s="11">
        <f>_xlfn.XLOOKUP(Tabulka1[[#This Row],[ČÍSLO CLUBU]],'10.9.2023'!D:D,'10.9.2023'!J:J)</f>
        <v>0</v>
      </c>
      <c r="AJ7" s="11">
        <f>Tabulka1[[#This Row],[TOP 3 (2)26]]+Tabulka1[[#This Row],[NETTO 20]]+Tabulka1[[#This Row],[BRUTTO 19    ]]</f>
        <v>40</v>
      </c>
      <c r="AK7" s="20"/>
      <c r="AO7" s="54">
        <f>Tabulka1[[#This Row],[Kácov 2.5.23            CELKEM]]+Tabulka1[[#This Row],[Dýšina 24.5.23 CELKEM]]+Tabulka1[[#This Row],[Vinoř 29.6.23    CELKEM]]+Tabulka1[[#This Row],[Albatros 13.7.23 CELKEM]]+Tabulka1[[#This Row],[Konopiště - Radecký 4.8.23  CELKEM]]</f>
        <v>259</v>
      </c>
      <c r="AP7" s="78"/>
    </row>
    <row r="8" spans="1:42" x14ac:dyDescent="0.25">
      <c r="A8" s="45" t="s">
        <v>66</v>
      </c>
      <c r="B8" s="12" t="s">
        <v>10</v>
      </c>
      <c r="C8" s="12">
        <v>10301446</v>
      </c>
      <c r="D8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5</v>
      </c>
      <c r="E8" s="11">
        <f>_xlfn.XLOOKUP(Tabulka1[[#This Row],[ČÍSLO CLUBU]],'19.4.2023'!D:D,'19.4.2023'!G:G)</f>
        <v>11</v>
      </c>
      <c r="F8" s="11">
        <f>_xlfn.XLOOKUP(Tabulka1[[#This Row],[ČÍSLO CLUBU]],'19.4.2023'!D:D,'19.4.2023'!I:I)</f>
        <v>29</v>
      </c>
      <c r="G8" s="11">
        <f>_xlfn.XLOOKUP(Tabulka1[[#This Row],[ČÍSLO CLUBU]],'19.4.2023'!D:D,'19.4.2023'!J:J)</f>
        <v>0</v>
      </c>
      <c r="H8" s="99">
        <f>Tabulka1[[#This Row],[BRUTTO ]]+Tabulka1[[#This Row],[NETTO]]+Tabulka1[[#This Row],[TOP 3]]</f>
        <v>40</v>
      </c>
      <c r="I8" s="11">
        <f>_xlfn.XLOOKUP(Tabulka1[[#This Row],[ČÍSLO CLUBU]],'2.5.2023'!D:D,'2.5.2023'!G:G)</f>
        <v>10</v>
      </c>
      <c r="J8" s="11">
        <f>_xlfn.XLOOKUP(Tabulka1[[#This Row],[ČÍSLO CLUBU]],'2.5.2023'!D:D,'2.5.2023'!I:I)</f>
        <v>24</v>
      </c>
      <c r="K8" s="11">
        <f>_xlfn.XLOOKUP(Tabulka1[[#This Row],[ČÍSLO CLUBU]],'2.5.2023'!D:D,'2.5.2023'!J:J)</f>
        <v>0</v>
      </c>
      <c r="L8" s="97">
        <f>Tabulka1[[#This Row],[BRUTTO]]+Tabulka1[[#This Row],[NETTO2]]+Tabulka1[[#This Row],[TOP 3 (2)]]</f>
        <v>34</v>
      </c>
      <c r="M8" s="20">
        <f>_xlfn.XLOOKUP(Tabulka1[[#This Row],[ČÍSLO CLUBU]],'24.5.2023 Dýšina'!D:D,'24.5.2023 Dýšina'!K:K)</f>
        <v>30</v>
      </c>
      <c r="N8" s="11">
        <f>_xlfn.XLOOKUP(Tabulka1[[#This Row],[ČÍSLO CLUBU]],'24.5.2023 Dýšina'!D:D,'24.5.2023 Dýšina'!I:I)</f>
        <v>33</v>
      </c>
      <c r="O8" s="11">
        <f>_xlfn.XLOOKUP(Tabulka1[[#This Row],[ČÍSLO CLUBU]],'24.5.2023 Dýšina'!D:D,'24.5.2023 Dýšina'!J:J)</f>
        <v>0</v>
      </c>
      <c r="P8" s="99">
        <f>Tabulka1[[#This Row],[BRUTTO 4 x2]]+Tabulka1[[#This Row],[NETTO    5]]+Tabulka1[[#This Row],[TOP 3 (2)2]]</f>
        <v>63</v>
      </c>
      <c r="Q8" s="11">
        <f>_xlfn.XLOOKUP(Tabulka1[[#This Row],[ČÍSLO CLUBU]],'13.6.2023'!D:D,'13.6.2023'!G:G)</f>
        <v>15</v>
      </c>
      <c r="R8" s="11">
        <f>_xlfn.XLOOKUP(Tabulka1[[#This Row],[ČÍSLO CLUBU]],'13.6.2023'!D:D,'13.6.2023'!I:I)</f>
        <v>33</v>
      </c>
      <c r="S8" s="11">
        <f>_xlfn.XLOOKUP(Tabulka1[[#This Row],[ČÍSLO CLUBU]],'13.6.2023'!D:D,'13.6.2023'!J:J)</f>
        <v>20</v>
      </c>
      <c r="T8" s="97">
        <f>Tabulka1[[#This Row],[BRUTTO 7]]+Tabulka1[[#This Row],[NETTO    8]]+Tabulka1[[#This Row],[TOP 3 (2)22]]</f>
        <v>68</v>
      </c>
      <c r="U8" s="20">
        <f>_xlfn.XLOOKUP(Tabulka1[[#This Row],[ČÍSLO CLUBU]],'29.6.2023'!D:D,'29.6.2023'!G:G)</f>
        <v>16</v>
      </c>
      <c r="V8" s="11">
        <f>_xlfn.XLOOKUP(Tabulka1[[#This Row],[ČÍSLO CLUBU]],'29.6.2023'!D:D,'29.6.2023'!I:I)</f>
        <v>32</v>
      </c>
      <c r="W8" s="11">
        <f>_xlfn.XLOOKUP(Tabulka1[[#This Row],[ČÍSLO CLUBU]],'29.6.2023'!D:D,'29.6.2023'!J:J)</f>
        <v>0</v>
      </c>
      <c r="X8" s="99">
        <f>Tabulka1[[#This Row],[BRUTTO 10]]+Tabulka1[[#This Row],[NETTO 11]]+Tabulka1[[#This Row],[TOP 3 (2)23]]</f>
        <v>48</v>
      </c>
      <c r="AC8" s="20"/>
      <c r="AF8" s="21"/>
      <c r="AK8" s="20"/>
      <c r="AO8" s="54">
        <f>Tabulka1[[#This Row],[Vinoř 29.6.23    CELKEM]]+Tabulka1[[#This Row],[Beroun 13.6.23 CELKEM]]+Tabulka1[[#This Row],[Dýšina 24.5.23 CELKEM]]+Tabulka1[[#This Row],[Kácov 2.5.23            CELKEM]]+Tabulka1[[#This Row],[Beroun 19.4.23 CELKEM]]</f>
        <v>253</v>
      </c>
      <c r="AP8" s="78"/>
    </row>
    <row r="9" spans="1:42" x14ac:dyDescent="0.25">
      <c r="A9" s="45" t="s">
        <v>144</v>
      </c>
      <c r="B9" s="12" t="s">
        <v>23</v>
      </c>
      <c r="C9" s="12">
        <v>9804943</v>
      </c>
      <c r="D9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6</v>
      </c>
      <c r="H9" s="21"/>
      <c r="I9" s="11">
        <f>_xlfn.XLOOKUP(Tabulka1[[#This Row],[ČÍSLO CLUBU]],'2.5.2023'!D:D,'2.5.2023'!G:G)</f>
        <v>8</v>
      </c>
      <c r="J9" s="11">
        <f>_xlfn.XLOOKUP(Tabulka1[[#This Row],[ČÍSLO CLUBU]],'2.5.2023'!D:D,'2.5.2023'!I:I)</f>
        <v>24</v>
      </c>
      <c r="K9" s="11">
        <f>_xlfn.XLOOKUP(Tabulka1[[#This Row],[ČÍSLO CLUBU]],'2.5.2023'!D:D,'2.5.2023'!J:J)</f>
        <v>0</v>
      </c>
      <c r="L9" s="97">
        <f>Tabulka1[[#This Row],[BRUTTO]]+Tabulka1[[#This Row],[NETTO2]]+Tabulka1[[#This Row],[TOP 3 (2)]]</f>
        <v>32</v>
      </c>
      <c r="M9" s="20">
        <f>_xlfn.XLOOKUP(Tabulka1[[#This Row],[ČÍSLO CLUBU]],'24.5.2023 Dýšina'!D:D,'24.5.2023 Dýšina'!K:K)</f>
        <v>10</v>
      </c>
      <c r="N9" s="11">
        <f>_xlfn.XLOOKUP(Tabulka1[[#This Row],[ČÍSLO CLUBU]],'24.5.2023 Dýšina'!D:D,'24.5.2023 Dýšina'!I:I)</f>
        <v>19</v>
      </c>
      <c r="O9" s="11">
        <f>_xlfn.XLOOKUP(Tabulka1[[#This Row],[ČÍSLO CLUBU]],'24.5.2023 Dýšina'!D:D,'24.5.2023 Dýšina'!J:J)</f>
        <v>0</v>
      </c>
      <c r="P9" s="21">
        <f>Tabulka1[[#This Row],[BRUTTO 4 x2]]+Tabulka1[[#This Row],[NETTO    5]]+Tabulka1[[#This Row],[TOP 3 (2)2]]</f>
        <v>29</v>
      </c>
      <c r="Q9" s="11">
        <f>_xlfn.XLOOKUP(Tabulka1[[#This Row],[ČÍSLO CLUBU]],'13.6.2023'!D:D,'13.6.2023'!G:G)</f>
        <v>12</v>
      </c>
      <c r="R9" s="11">
        <f>_xlfn.XLOOKUP(Tabulka1[[#This Row],[ČÍSLO CLUBU]],'13.6.2023'!D:D,'13.6.2023'!I:I)</f>
        <v>36</v>
      </c>
      <c r="S9" s="11">
        <f>_xlfn.XLOOKUP(Tabulka1[[#This Row],[ČÍSLO CLUBU]],'13.6.2023'!D:D,'13.6.2023'!J:J)</f>
        <v>0</v>
      </c>
      <c r="T9" s="97">
        <f>Tabulka1[[#This Row],[BRUTTO 7]]+Tabulka1[[#This Row],[NETTO    8]]+Tabulka1[[#This Row],[TOP 3 (2)22]]</f>
        <v>48</v>
      </c>
      <c r="U9" s="20">
        <f>_xlfn.XLOOKUP(Tabulka1[[#This Row],[ČÍSLO CLUBU]],'29.6.2023'!D:D,'29.6.2023'!G:G)</f>
        <v>12</v>
      </c>
      <c r="V9" s="11">
        <f>_xlfn.XLOOKUP(Tabulka1[[#This Row],[ČÍSLO CLUBU]],'29.6.2023'!D:D,'29.6.2023'!I:I)</f>
        <v>34</v>
      </c>
      <c r="W9" s="11">
        <f>_xlfn.XLOOKUP(Tabulka1[[#This Row],[ČÍSLO CLUBU]],'29.6.2023'!D:D,'29.6.2023'!J:J)</f>
        <v>0</v>
      </c>
      <c r="X9" s="99">
        <f>Tabulka1[[#This Row],[BRUTTO 10]]+Tabulka1[[#This Row],[NETTO 11]]+Tabulka1[[#This Row],[TOP 3 (2)23]]</f>
        <v>46</v>
      </c>
      <c r="AC9" s="20">
        <f>_xlfn.XLOOKUP(Tabulka1[[#This Row],[JMÉNO]],'4.8.2023 Konopiště'!B:B,'4.8.2023 Konopiště'!K:K)</f>
        <v>24</v>
      </c>
      <c r="AD9" s="11">
        <f>_xlfn.XLOOKUP(Tabulka1[[#This Row],[ČÍSLO CLUBU]],'4.8.2023 Konopiště'!D:D,'4.8.2023 Konopiště'!I:I)</f>
        <v>37</v>
      </c>
      <c r="AE9" s="11">
        <f>_xlfn.XLOOKUP(Tabulka1[[#This Row],[ČÍSLO CLUBU]],'4.8.2023 Konopiště'!D:D,'4.8.2023 Konopiště'!J:J)</f>
        <v>0</v>
      </c>
      <c r="AF9" s="99">
        <f>Tabulka1[[#This Row],[TOP 3 (2)25]]+Tabulka1[[#This Row],[NETTO 17]]+Tabulka1[[#This Row],[BRUTTO 16  x2]]</f>
        <v>61</v>
      </c>
      <c r="AG9" s="11">
        <f>_xlfn.XLOOKUP(Tabulka1[[#This Row],[ČÍSLO CLUBU]],'10.9.2023'!D:D,'10.9.2023'!G:G)</f>
        <v>11</v>
      </c>
      <c r="AH9" s="11">
        <f>_xlfn.XLOOKUP(Tabulka1[[#This Row],[ČÍSLO CLUBU]],'10.9.2023'!D:D,'10.9.2023'!I:I)</f>
        <v>36</v>
      </c>
      <c r="AI9" s="11">
        <f>_xlfn.XLOOKUP(Tabulka1[[#This Row],[ČÍSLO CLUBU]],'10.9.2023'!D:D,'10.9.2023'!J:J)</f>
        <v>0</v>
      </c>
      <c r="AJ9" s="97">
        <f>Tabulka1[[#This Row],[TOP 3 (2)26]]+Tabulka1[[#This Row],[NETTO 20]]+Tabulka1[[#This Row],[BRUTTO 19    ]]</f>
        <v>47</v>
      </c>
      <c r="AK9" s="20"/>
      <c r="AO9" s="54">
        <f>Tabulka1[[#This Row],[Karlovy Vary 10.9.23 CELKEM]]+Tabulka1[[#This Row],[Konopiště - Radecký 4.8.23  CELKEM]]+Tabulka1[[#This Row],[Vinoř 29.6.23    CELKEM]]+Tabulka1[[#This Row],[Beroun 13.6.23 CELKEM]]+Tabulka1[[#This Row],[Kácov 2.5.23            CELKEM]]</f>
        <v>234</v>
      </c>
      <c r="AP9" s="78"/>
    </row>
    <row r="10" spans="1:42" x14ac:dyDescent="0.25">
      <c r="A10" s="45" t="s">
        <v>102</v>
      </c>
      <c r="B10" s="12" t="s">
        <v>103</v>
      </c>
      <c r="C10" s="12">
        <v>7100696</v>
      </c>
      <c r="D10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5</v>
      </c>
      <c r="E10" s="11">
        <f>_xlfn.XLOOKUP(Tabulka1[[#This Row],[ČÍSLO CLUBU]],'19.4.2023'!D:D,'19.4.2023'!G:G)</f>
        <v>2</v>
      </c>
      <c r="F10" s="11">
        <f>_xlfn.XLOOKUP(Tabulka1[[#This Row],[ČÍSLO CLUBU]],'19.4.2023'!D:D,'19.4.2023'!I:I)</f>
        <v>14</v>
      </c>
      <c r="G10" s="11">
        <f>_xlfn.XLOOKUP(Tabulka1[[#This Row],[ČÍSLO CLUBU]],'19.4.2023'!D:D,'19.4.2023'!J:J)</f>
        <v>0</v>
      </c>
      <c r="H10" s="99">
        <f>Tabulka1[[#This Row],[BRUTTO ]]+Tabulka1[[#This Row],[NETTO]]+Tabulka1[[#This Row],[TOP 3]]</f>
        <v>16</v>
      </c>
      <c r="M10" s="20">
        <f>_xlfn.XLOOKUP(Tabulka1[[#This Row],[ČÍSLO CLUBU]],'24.5.2023 Dýšina'!D:D,'24.5.2023 Dýšina'!K:K)</f>
        <v>14</v>
      </c>
      <c r="N10" s="11">
        <f>_xlfn.XLOOKUP(Tabulka1[[#This Row],[ČÍSLO CLUBU]],'24.5.2023 Dýšina'!D:D,'24.5.2023 Dýšina'!I:I)</f>
        <v>38</v>
      </c>
      <c r="O10" s="11">
        <f>_xlfn.XLOOKUP(Tabulka1[[#This Row],[ČÍSLO CLUBU]],'24.5.2023 Dýšina'!D:D,'24.5.2023 Dýšina'!J:J)</f>
        <v>30</v>
      </c>
      <c r="P10" s="99">
        <f>Tabulka1[[#This Row],[BRUTTO 4 x2]]+Tabulka1[[#This Row],[NETTO    5]]+Tabulka1[[#This Row],[TOP 3 (2)2]]</f>
        <v>82</v>
      </c>
      <c r="U10" s="20">
        <f>_xlfn.XLOOKUP(Tabulka1[[#This Row],[ČÍSLO CLUBU]],'29.6.2023'!D:D,'29.6.2023'!G:G)</f>
        <v>10</v>
      </c>
      <c r="V10" s="11">
        <f>_xlfn.XLOOKUP(Tabulka1[[#This Row],[ČÍSLO CLUBU]],'29.6.2023'!D:D,'29.6.2023'!I:I)</f>
        <v>34</v>
      </c>
      <c r="W10" s="11">
        <f>_xlfn.XLOOKUP(Tabulka1[[#This Row],[ČÍSLO CLUBU]],'29.6.2023'!D:D,'29.6.2023'!J:J)</f>
        <v>0</v>
      </c>
      <c r="X10" s="99">
        <f>Tabulka1[[#This Row],[BRUTTO 10]]+Tabulka1[[#This Row],[NETTO 11]]+Tabulka1[[#This Row],[TOP 3 (2)23]]</f>
        <v>44</v>
      </c>
      <c r="AC10" s="20">
        <f>_xlfn.XLOOKUP(Tabulka1[[#This Row],[JMÉNO]],'4.8.2023 Konopiště'!B:B,'4.8.2023 Konopiště'!K:K)</f>
        <v>10</v>
      </c>
      <c r="AD10" s="11">
        <f>_xlfn.XLOOKUP(Tabulka1[[#This Row],[ČÍSLO CLUBU]],'4.8.2023 Konopiště'!D:D,'4.8.2023 Konopiště'!I:I)</f>
        <v>34</v>
      </c>
      <c r="AE10" s="11">
        <f>_xlfn.XLOOKUP(Tabulka1[[#This Row],[ČÍSLO CLUBU]],'4.8.2023 Konopiště'!D:D,'4.8.2023 Konopiště'!J:J)</f>
        <v>0</v>
      </c>
      <c r="AF10" s="99">
        <f>Tabulka1[[#This Row],[TOP 3 (2)25]]+Tabulka1[[#This Row],[NETTO 17]]+Tabulka1[[#This Row],[BRUTTO 16  x2]]</f>
        <v>44</v>
      </c>
      <c r="AG10" s="11">
        <f>_xlfn.XLOOKUP(Tabulka1[[#This Row],[ČÍSLO CLUBU]],'10.9.2023'!D:D,'10.9.2023'!G:G)</f>
        <v>9</v>
      </c>
      <c r="AH10" s="11">
        <f>_xlfn.XLOOKUP(Tabulka1[[#This Row],[ČÍSLO CLUBU]],'10.9.2023'!D:D,'10.9.2023'!I:I)</f>
        <v>35</v>
      </c>
      <c r="AI10" s="11">
        <f>_xlfn.XLOOKUP(Tabulka1[[#This Row],[ČÍSLO CLUBU]],'10.9.2023'!D:D,'10.9.2023'!J:J)</f>
        <v>0</v>
      </c>
      <c r="AJ10" s="97">
        <f>Tabulka1[[#This Row],[TOP 3 (2)26]]+Tabulka1[[#This Row],[NETTO 20]]+Tabulka1[[#This Row],[BRUTTO 19    ]]</f>
        <v>44</v>
      </c>
      <c r="AK10" s="20"/>
      <c r="AO10" s="54">
        <f>Tabulka1[[#This Row],[Karlovy Vary 10.9.23 CELKEM]]+Tabulka1[[#This Row],[Konopiště - Radecký 4.8.23  CELKEM]]+Tabulka1[[#This Row],[Vinoř 29.6.23    CELKEM]]+Tabulka1[[#This Row],[Dýšina 24.5.23 CELKEM]]+Tabulka1[[#This Row],[Beroun 19.4.23 CELKEM]]</f>
        <v>230</v>
      </c>
      <c r="AP10" s="78"/>
    </row>
    <row r="11" spans="1:42" x14ac:dyDescent="0.25">
      <c r="A11" s="45" t="s">
        <v>152</v>
      </c>
      <c r="B11" s="12" t="s">
        <v>115</v>
      </c>
      <c r="C11" s="12">
        <v>12201010</v>
      </c>
      <c r="D11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5</v>
      </c>
      <c r="H11" s="21"/>
      <c r="I11" s="11">
        <v>0</v>
      </c>
      <c r="J11" s="11">
        <f>_xlfn.XLOOKUP(Tabulka1[[#This Row],[ČÍSLO CLUBU]],'2.5.2023'!D:D,'2.5.2023'!I:I)</f>
        <v>0</v>
      </c>
      <c r="K11" s="11">
        <f>_xlfn.XLOOKUP(Tabulka1[[#This Row],[ČÍSLO CLUBU]],'2.5.2023'!D:D,'2.5.2023'!J:J)</f>
        <v>0</v>
      </c>
      <c r="L11" s="11">
        <f>Tabulka1[[#This Row],[BRUTTO]]+Tabulka1[[#This Row],[NETTO2]]+Tabulka1[[#This Row],[TOP 3 (2)]]</f>
        <v>0</v>
      </c>
      <c r="M11" s="20">
        <f>_xlfn.XLOOKUP(Tabulka1[[#This Row],[ČÍSLO CLUBU]],'24.5.2023 Dýšina'!D:D,'24.5.2023 Dýšina'!K:K)</f>
        <v>38</v>
      </c>
      <c r="N11" s="11">
        <f>_xlfn.XLOOKUP(Tabulka1[[#This Row],[ČÍSLO CLUBU]],'24.5.2023 Dýšina'!D:D,'24.5.2023 Dýšina'!I:I)</f>
        <v>31</v>
      </c>
      <c r="O11" s="11">
        <f>_xlfn.XLOOKUP(Tabulka1[[#This Row],[ČÍSLO CLUBU]],'24.5.2023 Dýšina'!D:D,'24.5.2023 Dýšina'!J:J)</f>
        <v>0</v>
      </c>
      <c r="P11" s="99">
        <f>Tabulka1[[#This Row],[BRUTTO 4 x2]]+Tabulka1[[#This Row],[NETTO    5]]+Tabulka1[[#This Row],[TOP 3 (2)2]]</f>
        <v>69</v>
      </c>
      <c r="Q11" s="11">
        <f>_xlfn.XLOOKUP(Tabulka1[[#This Row],[ČÍSLO CLUBU]],'13.6.2023'!D:D,'13.6.2023'!G:G)</f>
        <v>23</v>
      </c>
      <c r="R11" s="11">
        <f>_xlfn.XLOOKUP(Tabulka1[[#This Row],[ČÍSLO CLUBU]],'13.6.2023'!D:D,'13.6.2023'!I:I)</f>
        <v>37</v>
      </c>
      <c r="S11" s="11">
        <f>_xlfn.XLOOKUP(Tabulka1[[#This Row],[ČÍSLO CLUBU]],'13.6.2023'!D:D,'13.6.2023'!J:J)</f>
        <v>0</v>
      </c>
      <c r="T11" s="97">
        <f>Tabulka1[[#This Row],[BRUTTO 7]]+Tabulka1[[#This Row],[NETTO    8]]+Tabulka1[[#This Row],[TOP 3 (2)22]]</f>
        <v>60</v>
      </c>
      <c r="U11" s="20"/>
      <c r="X11" s="21"/>
      <c r="Y11" s="11">
        <f>_xlfn.XLOOKUP(Tabulka1[[#This Row],[ČÍSLO CLUBU]],'13.7.2023'!D:D,'13.7.2023'!G:G)</f>
        <v>18</v>
      </c>
      <c r="Z11" s="11">
        <f>_xlfn.XLOOKUP(Tabulka1[[#This Row],[ČÍSLO CLUBU]],'13.7.2023'!D:D,'13.7.2023'!I:I)</f>
        <v>38</v>
      </c>
      <c r="AA11" s="11">
        <f>_xlfn.XLOOKUP(Tabulka1[[#This Row],[ČÍSLO CLUBU]],'13.7.2023'!D:D,'13.7.2023'!J:J)</f>
        <v>10</v>
      </c>
      <c r="AB11" s="97">
        <f>Tabulka1[[#This Row],[BRUTTO 13          ]]+Tabulka1[[#This Row],[NETTO 14]]+Tabulka1[[#This Row],[TOP 3 (2)24]]</f>
        <v>66</v>
      </c>
      <c r="AC11" s="20"/>
      <c r="AF11" s="21"/>
      <c r="AG11" s="11">
        <f>_xlfn.XLOOKUP(Tabulka1[[#This Row],[ČÍSLO CLUBU]],'10.9.2023'!D:D,'10.9.2023'!G:G)</f>
        <v>7</v>
      </c>
      <c r="AH11" s="11">
        <f>_xlfn.XLOOKUP(Tabulka1[[#This Row],[ČÍSLO CLUBU]],'10.9.2023'!D:D,'10.9.2023'!I:I)</f>
        <v>18</v>
      </c>
      <c r="AI11" s="11">
        <f>_xlfn.XLOOKUP(Tabulka1[[#This Row],[ČÍSLO CLUBU]],'10.9.2023'!D:D,'10.9.2023'!J:J)</f>
        <v>0</v>
      </c>
      <c r="AJ11" s="97">
        <f>Tabulka1[[#This Row],[TOP 3 (2)26]]+Tabulka1[[#This Row],[NETTO 20]]+Tabulka1[[#This Row],[BRUTTO 19    ]]</f>
        <v>25</v>
      </c>
      <c r="AK11" s="20"/>
      <c r="AO11" s="54">
        <f>Tabulka1[[#This Row],[Karlovy Vary 10.9.23 CELKEM]]+Tabulka1[[#This Row],[Albatros 13.7.23 CELKEM]]+Tabulka1[[#This Row],[Beroun 13.6.23 CELKEM]]+Tabulka1[[#This Row],[Dýšina 24.5.23 CELKEM]]</f>
        <v>220</v>
      </c>
      <c r="AP11" s="78"/>
    </row>
    <row r="12" spans="1:42" x14ac:dyDescent="0.25">
      <c r="A12" s="45" t="s">
        <v>91</v>
      </c>
      <c r="B12" s="12" t="s">
        <v>31</v>
      </c>
      <c r="C12" s="12">
        <v>8500143</v>
      </c>
      <c r="D12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6</v>
      </c>
      <c r="E12" s="11">
        <f>_xlfn.XLOOKUP(Tabulka1[[#This Row],[ČÍSLO CLUBU]],'19.4.2023'!D:D,'19.4.2023'!G:G)</f>
        <v>5</v>
      </c>
      <c r="F12" s="11">
        <f>_xlfn.XLOOKUP(Tabulka1[[#This Row],[ČÍSLO CLUBU]],'19.4.2023'!D:D,'19.4.2023'!I:I)</f>
        <v>23</v>
      </c>
      <c r="G12" s="11">
        <f>_xlfn.XLOOKUP(Tabulka1[[#This Row],[ČÍSLO CLUBU]],'19.4.2023'!D:D,'19.4.2023'!J:J)</f>
        <v>0</v>
      </c>
      <c r="H12" s="99">
        <f>Tabulka1[[#This Row],[BRUTTO ]]+Tabulka1[[#This Row],[NETTO]]+Tabulka1[[#This Row],[TOP 3]]</f>
        <v>28</v>
      </c>
      <c r="I12" s="11">
        <f>_xlfn.XLOOKUP(Tabulka1[[#This Row],[ČÍSLO CLUBU]],'2.5.2023'!D:D,'2.5.2023'!G:G)</f>
        <v>3</v>
      </c>
      <c r="J12" s="11">
        <f>_xlfn.XLOOKUP(Tabulka1[[#This Row],[ČÍSLO CLUBU]],'2.5.2023'!D:D,'2.5.2023'!I:I)</f>
        <v>18</v>
      </c>
      <c r="K12" s="11">
        <f>_xlfn.XLOOKUP(Tabulka1[[#This Row],[ČÍSLO CLUBU]],'2.5.2023'!D:D,'2.5.2023'!J:J)</f>
        <v>0</v>
      </c>
      <c r="L12" s="11">
        <f>Tabulka1[[#This Row],[BRUTTO]]+Tabulka1[[#This Row],[NETTO2]]+Tabulka1[[#This Row],[TOP 3 (2)]]</f>
        <v>21</v>
      </c>
      <c r="M12" s="20"/>
      <c r="P12" s="21"/>
      <c r="Q12" s="11">
        <f>_xlfn.XLOOKUP(Tabulka1[[#This Row],[ČÍSLO CLUBU]],'13.6.2023'!D:D,'13.6.2023'!G:G)</f>
        <v>9</v>
      </c>
      <c r="R12" s="11">
        <f>_xlfn.XLOOKUP(Tabulka1[[#This Row],[ČÍSLO CLUBU]],'13.6.2023'!D:D,'13.6.2023'!I:I)</f>
        <v>32</v>
      </c>
      <c r="S12" s="11">
        <f>_xlfn.XLOOKUP(Tabulka1[[#This Row],[ČÍSLO CLUBU]],'13.6.2023'!D:D,'13.6.2023'!J:J)</f>
        <v>0</v>
      </c>
      <c r="T12" s="97">
        <f>Tabulka1[[#This Row],[BRUTTO 7]]+Tabulka1[[#This Row],[NETTO    8]]+Tabulka1[[#This Row],[TOP 3 (2)22]]</f>
        <v>41</v>
      </c>
      <c r="U12" s="20">
        <f>_xlfn.XLOOKUP(Tabulka1[[#This Row],[ČÍSLO CLUBU]],'29.6.2023'!D:D,'29.6.2023'!G:G)</f>
        <v>6</v>
      </c>
      <c r="V12" s="11">
        <f>_xlfn.XLOOKUP(Tabulka1[[#This Row],[ČÍSLO CLUBU]],'29.6.2023'!D:D,'29.6.2023'!I:I)</f>
        <v>21</v>
      </c>
      <c r="W12" s="11">
        <f>_xlfn.XLOOKUP(Tabulka1[[#This Row],[ČÍSLO CLUBU]],'29.6.2023'!D:D,'29.6.2023'!J:J)</f>
        <v>0</v>
      </c>
      <c r="X12" s="99">
        <f>Tabulka1[[#This Row],[BRUTTO 10]]+Tabulka1[[#This Row],[NETTO 11]]+Tabulka1[[#This Row],[TOP 3 (2)23]]</f>
        <v>27</v>
      </c>
      <c r="Y12" s="11">
        <f>_xlfn.XLOOKUP(Tabulka1[[#This Row],[ČÍSLO CLUBU]],'13.7.2023'!D:D,'13.7.2023'!G:G)</f>
        <v>8</v>
      </c>
      <c r="Z12" s="11">
        <f>_xlfn.XLOOKUP(Tabulka1[[#This Row],[ČÍSLO CLUBU]],'13.7.2023'!D:D,'13.7.2023'!I:I)</f>
        <v>35</v>
      </c>
      <c r="AA12" s="11">
        <f>_xlfn.XLOOKUP(Tabulka1[[#This Row],[ČÍSLO CLUBU]],'13.7.2023'!D:D,'13.7.2023'!J:J)</f>
        <v>10</v>
      </c>
      <c r="AB12" s="97">
        <f>Tabulka1[[#This Row],[BRUTTO 13          ]]+Tabulka1[[#This Row],[NETTO 14]]+Tabulka1[[#This Row],[TOP 3 (2)24]]</f>
        <v>53</v>
      </c>
      <c r="AC12" s="20"/>
      <c r="AF12" s="21"/>
      <c r="AG12" s="11">
        <f>_xlfn.XLOOKUP(Tabulka1[[#This Row],[ČÍSLO CLUBU]],'10.9.2023'!D:D,'10.9.2023'!G:G)</f>
        <v>4</v>
      </c>
      <c r="AH12" s="11">
        <f>_xlfn.XLOOKUP(Tabulka1[[#This Row],[ČÍSLO CLUBU]],'10.9.2023'!D:D,'10.9.2023'!I:I)</f>
        <v>27</v>
      </c>
      <c r="AI12" s="11">
        <f>_xlfn.XLOOKUP(Tabulka1[[#This Row],[ČÍSLO CLUBU]],'10.9.2023'!D:D,'10.9.2023'!J:J)</f>
        <v>0</v>
      </c>
      <c r="AJ12" s="97">
        <f>Tabulka1[[#This Row],[TOP 3 (2)26]]+Tabulka1[[#This Row],[NETTO 20]]+Tabulka1[[#This Row],[BRUTTO 19    ]]</f>
        <v>31</v>
      </c>
      <c r="AK12" s="20"/>
      <c r="AO12" s="54">
        <f>Tabulka1[[#This Row],[Karlovy Vary 10.9.23 CELKEM]]+Tabulka1[[#This Row],[Albatros 13.7.23 CELKEM]]+Tabulka1[[#This Row],[Vinoř 29.6.23    CELKEM]]+Tabulka1[[#This Row],[Beroun 13.6.23 CELKEM]]+Tabulka1[[#This Row],[Beroun 19.4.23 CELKEM]]</f>
        <v>180</v>
      </c>
      <c r="AP12" s="78"/>
    </row>
    <row r="13" spans="1:42" x14ac:dyDescent="0.25">
      <c r="A13" s="45" t="s">
        <v>96</v>
      </c>
      <c r="B13" s="12" t="s">
        <v>15</v>
      </c>
      <c r="C13" s="12">
        <v>5300685</v>
      </c>
      <c r="D13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5</v>
      </c>
      <c r="E13" s="11">
        <f>_xlfn.XLOOKUP(Tabulka1[[#This Row],[ČÍSLO CLUBU]],'19.4.2023'!D:D,'19.4.2023'!G:G)</f>
        <v>3</v>
      </c>
      <c r="F13" s="11">
        <f>_xlfn.XLOOKUP(Tabulka1[[#This Row],[ČÍSLO CLUBU]],'19.4.2023'!D:D,'19.4.2023'!I:I)</f>
        <v>21</v>
      </c>
      <c r="G13" s="11">
        <f>_xlfn.XLOOKUP(Tabulka1[[#This Row],[ČÍSLO CLUBU]],'19.4.2023'!D:D,'19.4.2023'!J:J)</f>
        <v>0</v>
      </c>
      <c r="H13" s="99">
        <f>Tabulka1[[#This Row],[BRUTTO ]]+Tabulka1[[#This Row],[NETTO]]+Tabulka1[[#This Row],[TOP 3]]</f>
        <v>24</v>
      </c>
      <c r="I13" s="11">
        <f>_xlfn.XLOOKUP(Tabulka1[[#This Row],[ČÍSLO CLUBU]],'2.5.2023'!D:D,'2.5.2023'!G:G)</f>
        <v>7</v>
      </c>
      <c r="J13" s="11">
        <f>_xlfn.XLOOKUP(Tabulka1[[#This Row],[ČÍSLO CLUBU]],'2.5.2023'!D:D,'2.5.2023'!I:I)</f>
        <v>34</v>
      </c>
      <c r="K13" s="11">
        <f>_xlfn.XLOOKUP(Tabulka1[[#This Row],[ČÍSLO CLUBU]],'2.5.2023'!D:D,'2.5.2023'!J:J)</f>
        <v>20</v>
      </c>
      <c r="L13" s="97">
        <f>Tabulka1[[#This Row],[BRUTTO]]+Tabulka1[[#This Row],[NETTO2]]+Tabulka1[[#This Row],[TOP 3 (2)]]</f>
        <v>61</v>
      </c>
      <c r="M13" s="20">
        <f>_xlfn.XLOOKUP(Tabulka1[[#This Row],[ČÍSLO CLUBU]],'24.5.2023 Dýšina'!D:D,'24.5.2023 Dýšina'!K:K)</f>
        <v>4</v>
      </c>
      <c r="N13" s="11">
        <f>_xlfn.XLOOKUP(Tabulka1[[#This Row],[ČÍSLO CLUBU]],'24.5.2023 Dýšina'!D:D,'24.5.2023 Dýšina'!I:I)</f>
        <v>26</v>
      </c>
      <c r="O13" s="11">
        <f>_xlfn.XLOOKUP(Tabulka1[[#This Row],[ČÍSLO CLUBU]],'24.5.2023 Dýšina'!D:D,'24.5.2023 Dýšina'!J:J)</f>
        <v>0</v>
      </c>
      <c r="P13" s="99">
        <f>Tabulka1[[#This Row],[BRUTTO 4 x2]]+Tabulka1[[#This Row],[NETTO    5]]+Tabulka1[[#This Row],[TOP 3 (2)2]]</f>
        <v>30</v>
      </c>
      <c r="Q13" s="11">
        <f>_xlfn.XLOOKUP(Tabulka1[[#This Row],[ČÍSLO CLUBU]],'13.6.2023'!D:D,'13.6.2023'!G:G)</f>
        <v>1</v>
      </c>
      <c r="R13" s="11">
        <f>_xlfn.XLOOKUP(Tabulka1[[#This Row],[ČÍSLO CLUBU]],'13.6.2023'!D:D,'13.6.2023'!I:I)</f>
        <v>17</v>
      </c>
      <c r="S13" s="11">
        <f>_xlfn.XLOOKUP(Tabulka1[[#This Row],[ČÍSLO CLUBU]],'13.6.2023'!D:D,'13.6.2023'!J:J)</f>
        <v>0</v>
      </c>
      <c r="T13" s="97">
        <f>Tabulka1[[#This Row],[BRUTTO 7]]+Tabulka1[[#This Row],[NETTO    8]]+Tabulka1[[#This Row],[TOP 3 (2)22]]</f>
        <v>18</v>
      </c>
      <c r="U13" s="20">
        <f>_xlfn.XLOOKUP(Tabulka1[[#This Row],[ČÍSLO CLUBU]],'29.6.2023'!D:D,'29.6.2023'!G:G)</f>
        <v>5</v>
      </c>
      <c r="V13" s="11">
        <f>_xlfn.XLOOKUP(Tabulka1[[#This Row],[ČÍSLO CLUBU]],'29.6.2023'!D:D,'29.6.2023'!I:I)</f>
        <v>25</v>
      </c>
      <c r="W13" s="11">
        <f>_xlfn.XLOOKUP(Tabulka1[[#This Row],[ČÍSLO CLUBU]],'29.6.2023'!D:D,'29.6.2023'!J:J)</f>
        <v>0</v>
      </c>
      <c r="X13" s="99">
        <f>Tabulka1[[#This Row],[BRUTTO 10]]+Tabulka1[[#This Row],[NETTO 11]]+Tabulka1[[#This Row],[TOP 3 (2)23]]</f>
        <v>30</v>
      </c>
      <c r="AC13" s="20"/>
      <c r="AF13" s="21"/>
      <c r="AK13" s="20"/>
      <c r="AO13" s="54">
        <f>Tabulka1[[#This Row],[Vinoř 29.6.23    CELKEM]]+Tabulka1[[#This Row],[Beroun 13.6.23 CELKEM]]+Tabulka1[[#This Row],[Dýšina 24.5.23 CELKEM]]+Tabulka1[[#This Row],[Kácov 2.5.23            CELKEM]]+Tabulka1[[#This Row],[Beroun 19.4.23 CELKEM]]</f>
        <v>163</v>
      </c>
      <c r="AP13" s="78"/>
    </row>
    <row r="14" spans="1:42" x14ac:dyDescent="0.25">
      <c r="A14" s="45" t="s">
        <v>129</v>
      </c>
      <c r="B14" s="12" t="s">
        <v>125</v>
      </c>
      <c r="C14" s="12">
        <v>6800272</v>
      </c>
      <c r="D14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4</v>
      </c>
      <c r="H14" s="21"/>
      <c r="I14" s="11">
        <f>_xlfn.XLOOKUP(Tabulka1[[#This Row],[ČÍSLO CLUBU]],'2.5.2023'!D:D,'2.5.2023'!G:G)</f>
        <v>17</v>
      </c>
      <c r="J14" s="11">
        <f>_xlfn.XLOOKUP(Tabulka1[[#This Row],[ČÍSLO CLUBU]],'2.5.2023'!D:D,'2.5.2023'!I:I)</f>
        <v>33</v>
      </c>
      <c r="K14" s="11">
        <f>_xlfn.XLOOKUP(Tabulka1[[#This Row],[ČÍSLO CLUBU]],'2.5.2023'!D:D,'2.5.2023'!J:J)</f>
        <v>10</v>
      </c>
      <c r="L14" s="11">
        <f>Tabulka1[[#This Row],[BRUTTO]]+Tabulka1[[#This Row],[NETTO2]]+Tabulka1[[#This Row],[TOP 3 (2)]]</f>
        <v>60</v>
      </c>
      <c r="M14" s="20">
        <f>_xlfn.XLOOKUP(Tabulka1[[#This Row],[ČÍSLO CLUBU]],'24.5.2023 Dýšina'!D:D,'24.5.2023 Dýšina'!K:K)</f>
        <v>34</v>
      </c>
      <c r="N14" s="11">
        <f>_xlfn.XLOOKUP(Tabulka1[[#This Row],[ČÍSLO CLUBU]],'24.5.2023 Dýšina'!D:D,'24.5.2023 Dýšina'!I:I)</f>
        <v>35</v>
      </c>
      <c r="O14" s="11">
        <f>_xlfn.XLOOKUP(Tabulka1[[#This Row],[ČÍSLO CLUBU]],'24.5.2023 Dýšina'!D:D,'24.5.2023 Dýšina'!J:J)</f>
        <v>10</v>
      </c>
      <c r="P14" s="21">
        <f>Tabulka1[[#This Row],[BRUTTO 4 x2]]+Tabulka1[[#This Row],[NETTO    5]]+Tabulka1[[#This Row],[TOP 3 (2)2]]</f>
        <v>79</v>
      </c>
      <c r="Q14" s="11">
        <f>_xlfn.XLOOKUP(Tabulka1[[#This Row],[ČÍSLO CLUBU]],'13.6.2023'!D:D,'13.6.2023'!G:G)</f>
        <v>16</v>
      </c>
      <c r="R14" s="11">
        <f>_xlfn.XLOOKUP(Tabulka1[[#This Row],[ČÍSLO CLUBU]],'13.6.2023'!D:D,'13.6.2023'!I:I)</f>
        <v>34</v>
      </c>
      <c r="S14" s="11">
        <f>_xlfn.XLOOKUP(Tabulka1[[#This Row],[ČÍSLO CLUBU]],'13.6.2023'!D:D,'13.6.2023'!J:J)</f>
        <v>0</v>
      </c>
      <c r="T14" s="11">
        <f>Tabulka1[[#This Row],[BRUTTO 7]]+Tabulka1[[#This Row],[NETTO    8]]+Tabulka1[[#This Row],[TOP 3 (2)22]]</f>
        <v>50</v>
      </c>
      <c r="U14" s="20">
        <f>_xlfn.XLOOKUP(Tabulka1[[#This Row],[ČÍSLO CLUBU]],'29.6.2023'!D:D,'29.6.2023'!G:G)</f>
        <v>17</v>
      </c>
      <c r="V14" s="11">
        <f>_xlfn.XLOOKUP(Tabulka1[[#This Row],[ČÍSLO CLUBU]],'29.6.2023'!D:D,'29.6.2023'!I:I)</f>
        <v>32</v>
      </c>
      <c r="W14" s="11">
        <f>_xlfn.XLOOKUP(Tabulka1[[#This Row],[ČÍSLO CLUBU]],'29.6.2023'!D:D,'29.6.2023'!J:J)</f>
        <v>0</v>
      </c>
      <c r="X14" s="21">
        <f>Tabulka1[[#This Row],[BRUTTO 10]]+Tabulka1[[#This Row],[NETTO 11]]+Tabulka1[[#This Row],[TOP 3 (2)23]]</f>
        <v>49</v>
      </c>
      <c r="AC14" s="20"/>
      <c r="AF14" s="21"/>
      <c r="AK14" s="20"/>
      <c r="AO14" s="54"/>
      <c r="AP14" s="78"/>
    </row>
    <row r="15" spans="1:42" x14ac:dyDescent="0.25">
      <c r="A15" s="45" t="s">
        <v>127</v>
      </c>
      <c r="B15" s="12" t="s">
        <v>125</v>
      </c>
      <c r="C15" s="12">
        <v>6800286</v>
      </c>
      <c r="D15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4</v>
      </c>
      <c r="H15" s="21"/>
      <c r="I15" s="11">
        <f>_xlfn.XLOOKUP(Tabulka1[[#This Row],[ČÍSLO CLUBU]],'2.5.2023'!D:D,'2.5.2023'!G:G)</f>
        <v>17</v>
      </c>
      <c r="J15" s="11">
        <f>_xlfn.XLOOKUP(Tabulka1[[#This Row],[ČÍSLO CLUBU]],'2.5.2023'!D:D,'2.5.2023'!I:I)</f>
        <v>27</v>
      </c>
      <c r="K15" s="11">
        <f>_xlfn.XLOOKUP(Tabulka1[[#This Row],[ČÍSLO CLUBU]],'2.5.2023'!D:D,'2.5.2023'!J:J)</f>
        <v>0</v>
      </c>
      <c r="L15" s="11">
        <f>Tabulka1[[#This Row],[BRUTTO]]+Tabulka1[[#This Row],[NETTO2]]+Tabulka1[[#This Row],[TOP 3 (2)]]</f>
        <v>44</v>
      </c>
      <c r="M15" s="20">
        <f>_xlfn.XLOOKUP(Tabulka1[[#This Row],[ČÍSLO CLUBU]],'24.5.2023 Dýšina'!D:D,'24.5.2023 Dýšina'!K:K)</f>
        <v>46</v>
      </c>
      <c r="N15" s="11">
        <f>_xlfn.XLOOKUP(Tabulka1[[#This Row],[ČÍSLO CLUBU]],'24.5.2023 Dýšina'!D:D,'24.5.2023 Dýšina'!I:I)</f>
        <v>31</v>
      </c>
      <c r="O15" s="11">
        <f>_xlfn.XLOOKUP(Tabulka1[[#This Row],[ČÍSLO CLUBU]],'24.5.2023 Dýšina'!D:D,'24.5.2023 Dýšina'!J:J)</f>
        <v>0</v>
      </c>
      <c r="P15" s="21">
        <f>Tabulka1[[#This Row],[BRUTTO 4 x2]]+Tabulka1[[#This Row],[NETTO    5]]+Tabulka1[[#This Row],[TOP 3 (2)2]]</f>
        <v>77</v>
      </c>
      <c r="Q15" s="11">
        <f>_xlfn.XLOOKUP(Tabulka1[[#This Row],[ČÍSLO CLUBU]],'13.6.2023'!D:D,'13.6.2023'!G:G)</f>
        <v>21</v>
      </c>
      <c r="R15" s="11">
        <f>_xlfn.XLOOKUP(Tabulka1[[#This Row],[ČÍSLO CLUBU]],'13.6.2023'!D:D,'13.6.2023'!I:I)</f>
        <v>31</v>
      </c>
      <c r="S15" s="11">
        <f>_xlfn.XLOOKUP(Tabulka1[[#This Row],[ČÍSLO CLUBU]],'13.6.2023'!D:D,'13.6.2023'!J:J)</f>
        <v>0</v>
      </c>
      <c r="T15" s="11">
        <f>Tabulka1[[#This Row],[BRUTTO 7]]+Tabulka1[[#This Row],[NETTO    8]]+Tabulka1[[#This Row],[TOP 3 (2)22]]</f>
        <v>52</v>
      </c>
      <c r="U15" s="20">
        <f>_xlfn.XLOOKUP(Tabulka1[[#This Row],[ČÍSLO CLUBU]],'29.6.2023'!D:D,'29.6.2023'!G:G)</f>
        <v>22</v>
      </c>
      <c r="V15" s="11">
        <f>_xlfn.XLOOKUP(Tabulka1[[#This Row],[ČÍSLO CLUBU]],'29.6.2023'!D:D,'29.6.2023'!I:I)</f>
        <v>28</v>
      </c>
      <c r="W15" s="11">
        <f>_xlfn.XLOOKUP(Tabulka1[[#This Row],[ČÍSLO CLUBU]],'29.6.2023'!D:D,'29.6.2023'!J:J)</f>
        <v>0</v>
      </c>
      <c r="X15" s="21">
        <f>Tabulka1[[#This Row],[BRUTTO 10]]+Tabulka1[[#This Row],[NETTO 11]]+Tabulka1[[#This Row],[TOP 3 (2)23]]</f>
        <v>50</v>
      </c>
      <c r="AC15" s="20"/>
      <c r="AF15" s="21"/>
      <c r="AK15" s="20"/>
      <c r="AO15" s="54"/>
      <c r="AP15" s="78"/>
    </row>
    <row r="16" spans="1:42" x14ac:dyDescent="0.25">
      <c r="A16" s="45" t="s">
        <v>33</v>
      </c>
      <c r="B16" s="12" t="s">
        <v>34</v>
      </c>
      <c r="C16" s="12">
        <v>11102059</v>
      </c>
      <c r="D16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4</v>
      </c>
      <c r="E16" s="11">
        <f>_xlfn.XLOOKUP(Tabulka1[[#This Row],[ČÍSLO CLUBU]],'19.4.2023'!D:D,'19.4.2023'!G:G)</f>
        <v>18</v>
      </c>
      <c r="F16" s="11">
        <f>_xlfn.XLOOKUP(Tabulka1[[#This Row],[ČÍSLO CLUBU]],'19.4.2023'!D:D,'19.4.2023'!I:I)</f>
        <v>28</v>
      </c>
      <c r="G16" s="11">
        <f>_xlfn.XLOOKUP(Tabulka1[[#This Row],[ČÍSLO CLUBU]],'19.4.2023'!D:D,'19.4.2023'!J:J)</f>
        <v>0</v>
      </c>
      <c r="H16" s="21">
        <f>Tabulka1[[#This Row],[BRUTTO ]]+Tabulka1[[#This Row],[NETTO]]+Tabulka1[[#This Row],[TOP 3]]</f>
        <v>46</v>
      </c>
      <c r="M16" s="20">
        <f>_xlfn.XLOOKUP(Tabulka1[[#This Row],[ČÍSLO CLUBU]],'24.5.2023 Dýšina'!D:D,'24.5.2023 Dýšina'!K:K)</f>
        <v>34</v>
      </c>
      <c r="N16" s="11">
        <f>_xlfn.XLOOKUP(Tabulka1[[#This Row],[ČÍSLO CLUBU]],'24.5.2023 Dýšina'!D:D,'24.5.2023 Dýšina'!I:I)</f>
        <v>25</v>
      </c>
      <c r="O16" s="11">
        <f>_xlfn.XLOOKUP(Tabulka1[[#This Row],[ČÍSLO CLUBU]],'24.5.2023 Dýšina'!D:D,'24.5.2023 Dýšina'!J:J)</f>
        <v>0</v>
      </c>
      <c r="P16" s="21">
        <f>Tabulka1[[#This Row],[BRUTTO 4 x2]]+Tabulka1[[#This Row],[NETTO    5]]+Tabulka1[[#This Row],[TOP 3 (2)2]]</f>
        <v>59</v>
      </c>
      <c r="U16" s="20"/>
      <c r="X16" s="21"/>
      <c r="Y16" s="11">
        <f>_xlfn.XLOOKUP(Tabulka1[[#This Row],[ČÍSLO CLUBU]],'13.7.2023'!D:D,'13.7.2023'!G:G)</f>
        <v>20</v>
      </c>
      <c r="Z16" s="11">
        <f>_xlfn.XLOOKUP(Tabulka1[[#This Row],[ČÍSLO CLUBU]],'13.7.2023'!D:D,'13.7.2023'!I:I)</f>
        <v>30</v>
      </c>
      <c r="AA16" s="11">
        <f>_xlfn.XLOOKUP(Tabulka1[[#This Row],[ČÍSLO CLUBU]],'13.7.2023'!D:D,'13.7.2023'!J:J)</f>
        <v>0</v>
      </c>
      <c r="AB16" s="11">
        <f>Tabulka1[[#This Row],[BRUTTO 13          ]]+Tabulka1[[#This Row],[NETTO 14]]+Tabulka1[[#This Row],[TOP 3 (2)24]]</f>
        <v>50</v>
      </c>
      <c r="AC16" s="20">
        <f>_xlfn.XLOOKUP(Tabulka1[[#This Row],[JMÉNO]],'4.8.2023 Konopiště'!B:B,'4.8.2023 Konopiště'!K:K)</f>
        <v>26</v>
      </c>
      <c r="AD16" s="11">
        <f>_xlfn.XLOOKUP(Tabulka1[[#This Row],[ČÍSLO CLUBU]],'4.8.2023 Konopiště'!D:D,'4.8.2023 Konopiště'!I:I)</f>
        <v>24</v>
      </c>
      <c r="AE16" s="11">
        <f>_xlfn.XLOOKUP(Tabulka1[[#This Row],[ČÍSLO CLUBU]],'4.8.2023 Konopiště'!D:D,'4.8.2023 Konopiště'!J:J)</f>
        <v>0</v>
      </c>
      <c r="AF16" s="21">
        <f>Tabulka1[[#This Row],[TOP 3 (2)25]]+Tabulka1[[#This Row],[NETTO 17]]+Tabulka1[[#This Row],[BRUTTO 16  x2]]</f>
        <v>50</v>
      </c>
      <c r="AK16" s="20"/>
      <c r="AO16" s="54"/>
      <c r="AP16" s="78"/>
    </row>
    <row r="17" spans="1:42" x14ac:dyDescent="0.25">
      <c r="A17" s="45" t="s">
        <v>87</v>
      </c>
      <c r="B17" s="12" t="s">
        <v>34</v>
      </c>
      <c r="C17" s="12">
        <v>11102725</v>
      </c>
      <c r="D17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4</v>
      </c>
      <c r="E17" s="11">
        <f>_xlfn.XLOOKUP(Tabulka1[[#This Row],[ČÍSLO CLUBU]],'19.4.2023'!D:D,'19.4.2023'!G:G)</f>
        <v>6</v>
      </c>
      <c r="F17" s="11">
        <f>_xlfn.XLOOKUP(Tabulka1[[#This Row],[ČÍSLO CLUBU]],'19.4.2023'!D:D,'19.4.2023'!I:I)</f>
        <v>23</v>
      </c>
      <c r="G17" s="11">
        <f>_xlfn.XLOOKUP(Tabulka1[[#This Row],[ČÍSLO CLUBU]],'19.4.2023'!D:D,'19.4.2023'!J:J)</f>
        <v>0</v>
      </c>
      <c r="H17" s="21">
        <f>Tabulka1[[#This Row],[BRUTTO ]]+Tabulka1[[#This Row],[NETTO]]+Tabulka1[[#This Row],[TOP 3]]</f>
        <v>29</v>
      </c>
      <c r="I17" s="11">
        <f>_xlfn.XLOOKUP(Tabulka1[[#This Row],[ČÍSLO CLUBU]],'2.5.2023'!D:D,'2.5.2023'!G:G)</f>
        <v>10</v>
      </c>
      <c r="J17" s="11">
        <f>_xlfn.XLOOKUP(Tabulka1[[#This Row],[ČÍSLO CLUBU]],'2.5.2023'!D:D,'2.5.2023'!I:I)</f>
        <v>26</v>
      </c>
      <c r="K17" s="11">
        <f>_xlfn.XLOOKUP(Tabulka1[[#This Row],[ČÍSLO CLUBU]],'2.5.2023'!D:D,'2.5.2023'!J:J)</f>
        <v>0</v>
      </c>
      <c r="L17" s="11">
        <f>Tabulka1[[#This Row],[BRUTTO]]+Tabulka1[[#This Row],[NETTO2]]+Tabulka1[[#This Row],[TOP 3 (2)]]</f>
        <v>36</v>
      </c>
      <c r="M17" s="20"/>
      <c r="P17" s="21"/>
      <c r="Q17" s="11">
        <f>_xlfn.XLOOKUP(Tabulka1[[#This Row],[ČÍSLO CLUBU]],'13.6.2023'!D:D,'13.6.2023'!G:G)</f>
        <v>18</v>
      </c>
      <c r="R17" s="11">
        <f>_xlfn.XLOOKUP(Tabulka1[[#This Row],[ČÍSLO CLUBU]],'13.6.2023'!D:D,'13.6.2023'!I:I)</f>
        <v>38</v>
      </c>
      <c r="S17" s="11">
        <f>_xlfn.XLOOKUP(Tabulka1[[#This Row],[ČÍSLO CLUBU]],'13.6.2023'!D:D,'13.6.2023'!J:J)</f>
        <v>20</v>
      </c>
      <c r="T17" s="11">
        <f>Tabulka1[[#This Row],[BRUTTO 7]]+Tabulka1[[#This Row],[NETTO    8]]+Tabulka1[[#This Row],[TOP 3 (2)22]]</f>
        <v>76</v>
      </c>
      <c r="U17" s="20"/>
      <c r="X17" s="21"/>
      <c r="Y17" s="11">
        <f>_xlfn.XLOOKUP(Tabulka1[[#This Row],[ČÍSLO CLUBU]],'13.7.2023'!D:D,'13.7.2023'!G:G)</f>
        <v>12</v>
      </c>
      <c r="Z17" s="11">
        <f>_xlfn.XLOOKUP(Tabulka1[[#This Row],[ČÍSLO CLUBU]],'13.7.2023'!D:D,'13.7.2023'!I:I)</f>
        <v>34</v>
      </c>
      <c r="AA17" s="11">
        <f>_xlfn.XLOOKUP(Tabulka1[[#This Row],[ČÍSLO CLUBU]],'13.7.2023'!D:D,'13.7.2023'!J:J)</f>
        <v>0</v>
      </c>
      <c r="AB17" s="11">
        <f>Tabulka1[[#This Row],[BRUTTO 13          ]]+Tabulka1[[#This Row],[NETTO 14]]+Tabulka1[[#This Row],[TOP 3 (2)24]]</f>
        <v>46</v>
      </c>
      <c r="AC17" s="20"/>
      <c r="AF17" s="21"/>
      <c r="AK17" s="20"/>
      <c r="AO17" s="54"/>
      <c r="AP17" s="78"/>
    </row>
    <row r="18" spans="1:42" x14ac:dyDescent="0.25">
      <c r="A18" s="45" t="s">
        <v>76</v>
      </c>
      <c r="B18" s="12" t="s">
        <v>77</v>
      </c>
      <c r="C18" s="12">
        <v>7803443</v>
      </c>
      <c r="D18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4</v>
      </c>
      <c r="E18" s="11">
        <f>_xlfn.XLOOKUP(Tabulka1[[#This Row],[ČÍSLO CLUBU]],'19.4.2023'!D:D,'19.4.2023'!G:G)</f>
        <v>9</v>
      </c>
      <c r="F18" s="11">
        <f>_xlfn.XLOOKUP(Tabulka1[[#This Row],[ČÍSLO CLUBU]],'19.4.2023'!D:D,'19.4.2023'!I:I)</f>
        <v>22</v>
      </c>
      <c r="G18" s="11">
        <f>_xlfn.XLOOKUP(Tabulka1[[#This Row],[ČÍSLO CLUBU]],'19.4.2023'!D:D,'19.4.2023'!J:J)</f>
        <v>0</v>
      </c>
      <c r="H18" s="21">
        <f>Tabulka1[[#This Row],[BRUTTO ]]+Tabulka1[[#This Row],[NETTO]]+Tabulka1[[#This Row],[TOP 3]]</f>
        <v>31</v>
      </c>
      <c r="M18" s="20"/>
      <c r="P18" s="21"/>
      <c r="U18" s="20">
        <f>_xlfn.XLOOKUP(Tabulka1[[#This Row],[ČÍSLO CLUBU]],'29.6.2023'!D:D,'29.6.2023'!G:G)</f>
        <v>15</v>
      </c>
      <c r="V18" s="11">
        <f>_xlfn.XLOOKUP(Tabulka1[[#This Row],[ČÍSLO CLUBU]],'29.6.2023'!D:D,'29.6.2023'!I:I)</f>
        <v>32</v>
      </c>
      <c r="W18" s="11">
        <f>_xlfn.XLOOKUP(Tabulka1[[#This Row],[ČÍSLO CLUBU]],'29.6.2023'!D:D,'29.6.2023'!J:J)</f>
        <v>0</v>
      </c>
      <c r="X18" s="21">
        <f>Tabulka1[[#This Row],[BRUTTO 10]]+Tabulka1[[#This Row],[NETTO 11]]+Tabulka1[[#This Row],[TOP 3 (2)23]]</f>
        <v>47</v>
      </c>
      <c r="Y18" s="11">
        <f>_xlfn.XLOOKUP(Tabulka1[[#This Row],[ČÍSLO CLUBU]],'13.7.2023'!D:D,'13.7.2023'!G:G)</f>
        <v>15</v>
      </c>
      <c r="Z18" s="11">
        <f>_xlfn.XLOOKUP(Tabulka1[[#This Row],[ČÍSLO CLUBU]],'13.7.2023'!D:D,'13.7.2023'!I:I)</f>
        <v>37</v>
      </c>
      <c r="AA18" s="11">
        <f>_xlfn.XLOOKUP(Tabulka1[[#This Row],[ČÍSLO CLUBU]],'13.7.2023'!D:D,'13.7.2023'!J:J)</f>
        <v>0</v>
      </c>
      <c r="AB18" s="11">
        <f>Tabulka1[[#This Row],[BRUTTO 13          ]]+Tabulka1[[#This Row],[NETTO 14]]+Tabulka1[[#This Row],[TOP 3 (2)24]]</f>
        <v>52</v>
      </c>
      <c r="AC18" s="20">
        <f>_xlfn.XLOOKUP(Tabulka1[[#This Row],[JMÉNO]],'4.8.2023 Konopiště'!B:B,'4.8.2023 Konopiště'!K:K)</f>
        <v>22</v>
      </c>
      <c r="AD18" s="11">
        <f>_xlfn.XLOOKUP(Tabulka1[[#This Row],[ČÍSLO CLUBU]],'4.8.2023 Konopiště'!D:D,'4.8.2023 Konopiště'!I:I)</f>
        <v>33</v>
      </c>
      <c r="AE18" s="11">
        <f>_xlfn.XLOOKUP(Tabulka1[[#This Row],[ČÍSLO CLUBU]],'4.8.2023 Konopiště'!D:D,'4.8.2023 Konopiště'!J:J)</f>
        <v>0</v>
      </c>
      <c r="AF18" s="21">
        <f>Tabulka1[[#This Row],[TOP 3 (2)25]]+Tabulka1[[#This Row],[NETTO 17]]+Tabulka1[[#This Row],[BRUTTO 16  x2]]</f>
        <v>55</v>
      </c>
      <c r="AK18" s="20"/>
      <c r="AO18" s="54"/>
      <c r="AP18" s="78"/>
    </row>
    <row r="19" spans="1:42" x14ac:dyDescent="0.25">
      <c r="A19" s="45" t="s">
        <v>79</v>
      </c>
      <c r="B19" s="12" t="s">
        <v>80</v>
      </c>
      <c r="C19" s="12">
        <v>12503006</v>
      </c>
      <c r="D19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4</v>
      </c>
      <c r="E19" s="11">
        <f>_xlfn.XLOOKUP(Tabulka1[[#This Row],[ČÍSLO CLUBU]],'19.4.2023'!D:D,'19.4.2023'!G:G)</f>
        <v>9</v>
      </c>
      <c r="F19" s="11">
        <f>_xlfn.XLOOKUP(Tabulka1[[#This Row],[ČÍSLO CLUBU]],'19.4.2023'!D:D,'19.4.2023'!I:I)</f>
        <v>30</v>
      </c>
      <c r="G19" s="11">
        <f>_xlfn.XLOOKUP(Tabulka1[[#This Row],[ČÍSLO CLUBU]],'19.4.2023'!D:D,'19.4.2023'!J:J)</f>
        <v>0</v>
      </c>
      <c r="H19" s="21">
        <f>Tabulka1[[#This Row],[BRUTTO ]]+Tabulka1[[#This Row],[NETTO]]+Tabulka1[[#This Row],[TOP 3]]</f>
        <v>39</v>
      </c>
      <c r="M19" s="20"/>
      <c r="P19" s="21"/>
      <c r="U19" s="20">
        <f>_xlfn.XLOOKUP(Tabulka1[[#This Row],[ČÍSLO CLUBU]],'29.6.2023'!D:D,'29.6.2023'!G:G)</f>
        <v>17</v>
      </c>
      <c r="V19" s="11">
        <f>_xlfn.XLOOKUP(Tabulka1[[#This Row],[ČÍSLO CLUBU]],'29.6.2023'!D:D,'29.6.2023'!I:I)</f>
        <v>34</v>
      </c>
      <c r="W19" s="11">
        <f>_xlfn.XLOOKUP(Tabulka1[[#This Row],[ČÍSLO CLUBU]],'29.6.2023'!D:D,'29.6.2023'!J:J)</f>
        <v>0</v>
      </c>
      <c r="X19" s="21">
        <f>Tabulka1[[#This Row],[BRUTTO 10]]+Tabulka1[[#This Row],[NETTO 11]]+Tabulka1[[#This Row],[TOP 3 (2)23]]</f>
        <v>51</v>
      </c>
      <c r="Y19" s="11">
        <f>_xlfn.XLOOKUP(Tabulka1[[#This Row],[ČÍSLO CLUBU]],'13.7.2023'!D:D,'13.7.2023'!G:G)</f>
        <v>9</v>
      </c>
      <c r="Z19" s="11">
        <f>_xlfn.XLOOKUP(Tabulka1[[#This Row],[ČÍSLO CLUBU]],'13.7.2023'!D:D,'13.7.2023'!I:I)</f>
        <v>30</v>
      </c>
      <c r="AA19" s="11">
        <f>_xlfn.XLOOKUP(Tabulka1[[#This Row],[ČÍSLO CLUBU]],'13.7.2023'!D:D,'13.7.2023'!J:J)</f>
        <v>0</v>
      </c>
      <c r="AB19" s="11">
        <f>Tabulka1[[#This Row],[BRUTTO 13          ]]+Tabulka1[[#This Row],[NETTO 14]]+Tabulka1[[#This Row],[TOP 3 (2)24]]</f>
        <v>39</v>
      </c>
      <c r="AC19" s="20">
        <f>_xlfn.XLOOKUP(Tabulka1[[#This Row],[JMÉNO]],'4.8.2023 Konopiště'!B:B,'4.8.2023 Konopiště'!K:K)</f>
        <v>16</v>
      </c>
      <c r="AD19" s="11">
        <f>_xlfn.XLOOKUP(Tabulka1[[#This Row],[ČÍSLO CLUBU]],'4.8.2023 Konopiště'!D:D,'4.8.2023 Konopiště'!I:I)</f>
        <v>30</v>
      </c>
      <c r="AE19" s="11">
        <f>_xlfn.XLOOKUP(Tabulka1[[#This Row],[ČÍSLO CLUBU]],'4.8.2023 Konopiště'!D:D,'4.8.2023 Konopiště'!J:J)</f>
        <v>0</v>
      </c>
      <c r="AF19" s="21">
        <f>Tabulka1[[#This Row],[TOP 3 (2)25]]+Tabulka1[[#This Row],[NETTO 17]]+Tabulka1[[#This Row],[BRUTTO 16  x2]]</f>
        <v>46</v>
      </c>
      <c r="AK19" s="20"/>
      <c r="AO19" s="54"/>
      <c r="AP19" s="78"/>
    </row>
    <row r="20" spans="1:42" x14ac:dyDescent="0.25">
      <c r="A20" s="45" t="s">
        <v>170</v>
      </c>
      <c r="B20" s="12" t="s">
        <v>4</v>
      </c>
      <c r="C20" s="12">
        <v>4600009</v>
      </c>
      <c r="D20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4</v>
      </c>
      <c r="H20" s="21"/>
      <c r="M20" s="20">
        <f>_xlfn.XLOOKUP(Tabulka1[[#This Row],[ČÍSLO CLUBU]],'24.5.2023 Dýšina'!D:D,'24.5.2023 Dýšina'!K:K)</f>
        <v>28</v>
      </c>
      <c r="N20" s="11">
        <f>_xlfn.XLOOKUP(Tabulka1[[#This Row],[ČÍSLO CLUBU]],'24.5.2023 Dýšina'!D:D,'24.5.2023 Dýšina'!I:I)</f>
        <v>26</v>
      </c>
      <c r="O20" s="11">
        <f>_xlfn.XLOOKUP(Tabulka1[[#This Row],[ČÍSLO CLUBU]],'24.5.2023 Dýšina'!D:D,'24.5.2023 Dýšina'!J:J)</f>
        <v>0</v>
      </c>
      <c r="P20" s="21">
        <f>Tabulka1[[#This Row],[BRUTTO 4 x2]]+Tabulka1[[#This Row],[NETTO    5]]+Tabulka1[[#This Row],[TOP 3 (2)2]]</f>
        <v>54</v>
      </c>
      <c r="U20" s="20">
        <f>_xlfn.XLOOKUP(Tabulka1[[#This Row],[ČÍSLO CLUBU]],'29.6.2023'!D:D,'29.6.2023'!G:G)</f>
        <v>15</v>
      </c>
      <c r="V20" s="11">
        <f>_xlfn.XLOOKUP(Tabulka1[[#This Row],[ČÍSLO CLUBU]],'29.6.2023'!D:D,'29.6.2023'!I:I)</f>
        <v>27</v>
      </c>
      <c r="W20" s="11">
        <f>_xlfn.XLOOKUP(Tabulka1[[#This Row],[ČÍSLO CLUBU]],'29.6.2023'!D:D,'29.6.2023'!J:J)</f>
        <v>0</v>
      </c>
      <c r="X20" s="21">
        <f>Tabulka1[[#This Row],[BRUTTO 10]]+Tabulka1[[#This Row],[NETTO 11]]+Tabulka1[[#This Row],[TOP 3 (2)23]]</f>
        <v>42</v>
      </c>
      <c r="AC20" s="20">
        <f>_xlfn.XLOOKUP(Tabulka1[[#This Row],[JMÉNO]],'4.8.2023 Konopiště'!B:B,'4.8.2023 Konopiště'!K:K)</f>
        <v>36</v>
      </c>
      <c r="AD20" s="11">
        <f>_xlfn.XLOOKUP(Tabulka1[[#This Row],[ČÍSLO CLUBU]],'4.8.2023 Konopiště'!D:D,'4.8.2023 Konopiště'!I:I)</f>
        <v>33</v>
      </c>
      <c r="AE20" s="11">
        <f>_xlfn.XLOOKUP(Tabulka1[[#This Row],[ČÍSLO CLUBU]],'4.8.2023 Konopiště'!D:D,'4.8.2023 Konopiště'!J:J)</f>
        <v>0</v>
      </c>
      <c r="AF20" s="21">
        <f>Tabulka1[[#This Row],[TOP 3 (2)25]]+Tabulka1[[#This Row],[NETTO 17]]+Tabulka1[[#This Row],[BRUTTO 16  x2]]</f>
        <v>69</v>
      </c>
      <c r="AG20" s="11">
        <f>_xlfn.XLOOKUP(Tabulka1[[#This Row],[ČÍSLO CLUBU]],'10.9.2023'!D:D,'10.9.2023'!G:G)</f>
        <v>19</v>
      </c>
      <c r="AH20" s="11">
        <f>_xlfn.XLOOKUP(Tabulka1[[#This Row],[ČÍSLO CLUBU]],'10.9.2023'!D:D,'10.9.2023'!I:I)</f>
        <v>34</v>
      </c>
      <c r="AI20" s="11">
        <f>_xlfn.XLOOKUP(Tabulka1[[#This Row],[ČÍSLO CLUBU]],'10.9.2023'!D:D,'10.9.2023'!J:J)</f>
        <v>0</v>
      </c>
      <c r="AJ20" s="11">
        <f>Tabulka1[[#This Row],[TOP 3 (2)26]]+Tabulka1[[#This Row],[NETTO 20]]+Tabulka1[[#This Row],[BRUTTO 19    ]]</f>
        <v>53</v>
      </c>
      <c r="AK20" s="20"/>
      <c r="AO20" s="54"/>
      <c r="AP20" s="50"/>
    </row>
    <row r="21" spans="1:42" x14ac:dyDescent="0.25">
      <c r="A21" s="45" t="s">
        <v>255</v>
      </c>
      <c r="B21" s="12" t="s">
        <v>7</v>
      </c>
      <c r="C21" s="12">
        <v>18004154</v>
      </c>
      <c r="D21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3</v>
      </c>
      <c r="H21" s="21"/>
      <c r="M21" s="20"/>
      <c r="P21" s="21"/>
      <c r="Q21" s="11">
        <f>_xlfn.XLOOKUP(Tabulka1[[#This Row],[ČÍSLO CLUBU]],'13.6.2023'!D:D,'13.6.2023'!G:G)</f>
        <v>12</v>
      </c>
      <c r="R21" s="11">
        <f>_xlfn.XLOOKUP(Tabulka1[[#This Row],[ČÍSLO CLUBU]],'13.6.2023'!D:D,'13.6.2023'!I:I)</f>
        <v>30</v>
      </c>
      <c r="S21" s="11">
        <f>_xlfn.XLOOKUP(Tabulka1[[#This Row],[ČÍSLO CLUBU]],'13.6.2023'!D:D,'13.6.2023'!J:J)</f>
        <v>0</v>
      </c>
      <c r="T21" s="11">
        <f>Tabulka1[[#This Row],[BRUTTO 7]]+Tabulka1[[#This Row],[NETTO    8]]+Tabulka1[[#This Row],[TOP 3 (2)22]]</f>
        <v>42</v>
      </c>
      <c r="U21" s="20">
        <f>_xlfn.XLOOKUP(Tabulka1[[#This Row],[ČÍSLO CLUBU]],'29.6.2023'!D:D,'29.6.2023'!G:G)</f>
        <v>10</v>
      </c>
      <c r="V21" s="11">
        <f>_xlfn.XLOOKUP(Tabulka1[[#This Row],[ČÍSLO CLUBU]],'29.6.2023'!D:D,'29.6.2023'!I:I)</f>
        <v>29</v>
      </c>
      <c r="W21" s="11">
        <f>_xlfn.XLOOKUP(Tabulka1[[#This Row],[ČÍSLO CLUBU]],'29.6.2023'!D:D,'29.6.2023'!J:J)</f>
        <v>0</v>
      </c>
      <c r="X21" s="21">
        <f>Tabulka1[[#This Row],[BRUTTO 10]]+Tabulka1[[#This Row],[NETTO 11]]+Tabulka1[[#This Row],[TOP 3 (2)23]]</f>
        <v>39</v>
      </c>
      <c r="AC21" s="20">
        <f>_xlfn.XLOOKUP(Tabulka1[[#This Row],[JMÉNO]],'4.8.2023 Konopiště'!B:B,'4.8.2023 Konopiště'!K:K)</f>
        <v>24</v>
      </c>
      <c r="AD21" s="11">
        <f>_xlfn.XLOOKUP(Tabulka1[[#This Row],[ČÍSLO CLUBU]],'4.8.2023 Konopiště'!D:D,'4.8.2023 Konopiště'!I:I)</f>
        <v>37</v>
      </c>
      <c r="AE21" s="11">
        <f>_xlfn.XLOOKUP(Tabulka1[[#This Row],[ČÍSLO CLUBU]],'4.8.2023 Konopiště'!D:D,'4.8.2023 Konopiště'!J:J)</f>
        <v>0</v>
      </c>
      <c r="AF21" s="21">
        <f>Tabulka1[[#This Row],[TOP 3 (2)25]]+Tabulka1[[#This Row],[NETTO 17]]+Tabulka1[[#This Row],[BRUTTO 16  x2]]</f>
        <v>61</v>
      </c>
      <c r="AK21" s="20"/>
      <c r="AO21" s="54"/>
      <c r="AP21" s="50"/>
    </row>
    <row r="22" spans="1:42" x14ac:dyDescent="0.25">
      <c r="A22" s="45" t="s">
        <v>281</v>
      </c>
      <c r="B22" s="12" t="s">
        <v>282</v>
      </c>
      <c r="C22" s="12">
        <v>5102017</v>
      </c>
      <c r="D22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3</v>
      </c>
      <c r="H22" s="21"/>
      <c r="M22" s="20"/>
      <c r="P22" s="21"/>
      <c r="U22" s="20">
        <f>_xlfn.XLOOKUP(Tabulka1[[#This Row],[ČÍSLO CLUBU]],'29.6.2023'!D:D,'29.6.2023'!G:G)</f>
        <v>22</v>
      </c>
      <c r="V22" s="11">
        <f>_xlfn.XLOOKUP(Tabulka1[[#This Row],[ČÍSLO CLUBU]],'29.6.2023'!D:D,'29.6.2023'!I:I)</f>
        <v>25</v>
      </c>
      <c r="W22" s="11">
        <f>_xlfn.XLOOKUP(Tabulka1[[#This Row],[ČÍSLO CLUBU]],'29.6.2023'!D:D,'29.6.2023'!J:J)</f>
        <v>0</v>
      </c>
      <c r="X22" s="21">
        <f>Tabulka1[[#This Row],[BRUTTO 10]]+Tabulka1[[#This Row],[NETTO 11]]+Tabulka1[[#This Row],[TOP 3 (2)23]]</f>
        <v>47</v>
      </c>
      <c r="Y22" s="11">
        <f>_xlfn.XLOOKUP(Tabulka1[[#This Row],[ČÍSLO CLUBU]],'13.7.2023'!D:D,'13.7.2023'!G:G)</f>
        <v>29</v>
      </c>
      <c r="Z22" s="11">
        <f>_xlfn.XLOOKUP(Tabulka1[[#This Row],[ČÍSLO CLUBU]],'13.7.2023'!D:D,'13.7.2023'!I:I)</f>
        <v>38</v>
      </c>
      <c r="AA22" s="11">
        <f>_xlfn.XLOOKUP(Tabulka1[[#This Row],[ČÍSLO CLUBU]],'13.7.2023'!D:D,'13.7.2023'!J:J)</f>
        <v>20</v>
      </c>
      <c r="AB22" s="11">
        <f>Tabulka1[[#This Row],[BRUTTO 13          ]]+Tabulka1[[#This Row],[NETTO 14]]+Tabulka1[[#This Row],[TOP 3 (2)24]]</f>
        <v>87</v>
      </c>
      <c r="AC22" s="20">
        <f>_xlfn.XLOOKUP(Tabulka1[[#This Row],[JMÉNO]],'4.8.2023 Konopiště'!B:B,'4.8.2023 Konopiště'!K:K)</f>
        <v>56</v>
      </c>
      <c r="AD22" s="11">
        <f>_xlfn.XLOOKUP(Tabulka1[[#This Row],[ČÍSLO CLUBU]],'4.8.2023 Konopiště'!D:D,'4.8.2023 Konopiště'!I:I)</f>
        <v>36</v>
      </c>
      <c r="AE22" s="11">
        <f>_xlfn.XLOOKUP(Tabulka1[[#This Row],[ČÍSLO CLUBU]],'4.8.2023 Konopiště'!D:D,'4.8.2023 Konopiště'!J:J)</f>
        <v>0</v>
      </c>
      <c r="AF22" s="21">
        <f>Tabulka1[[#This Row],[TOP 3 (2)25]]+Tabulka1[[#This Row],[NETTO 17]]+Tabulka1[[#This Row],[BRUTTO 16  x2]]</f>
        <v>92</v>
      </c>
      <c r="AK22" s="20"/>
      <c r="AO22" s="54"/>
      <c r="AP22" s="50"/>
    </row>
    <row r="23" spans="1:42" x14ac:dyDescent="0.25">
      <c r="A23" s="45" t="s">
        <v>138</v>
      </c>
      <c r="B23" s="12" t="s">
        <v>80</v>
      </c>
      <c r="C23" s="12">
        <v>12502949</v>
      </c>
      <c r="D23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3</v>
      </c>
      <c r="H23" s="21"/>
      <c r="I23" s="11">
        <f>_xlfn.XLOOKUP(Tabulka1[[#This Row],[ČÍSLO CLUBU]],'2.5.2023'!D:D,'2.5.2023'!G:G)</f>
        <v>10</v>
      </c>
      <c r="J23" s="11">
        <f>_xlfn.XLOOKUP(Tabulka1[[#This Row],[ČÍSLO CLUBU]],'2.5.2023'!D:D,'2.5.2023'!I:I)</f>
        <v>21</v>
      </c>
      <c r="K23" s="11">
        <f>_xlfn.XLOOKUP(Tabulka1[[#This Row],[ČÍSLO CLUBU]],'2.5.2023'!D:D,'2.5.2023'!J:J)</f>
        <v>0</v>
      </c>
      <c r="L23" s="11">
        <f>Tabulka1[[#This Row],[BRUTTO]]+Tabulka1[[#This Row],[NETTO2]]+Tabulka1[[#This Row],[TOP 3 (2)]]</f>
        <v>31</v>
      </c>
      <c r="M23" s="20"/>
      <c r="P23" s="21"/>
      <c r="U23" s="20">
        <f>_xlfn.XLOOKUP(Tabulka1[[#This Row],[ČÍSLO CLUBU]],'29.6.2023'!D:D,'29.6.2023'!G:G)</f>
        <v>22</v>
      </c>
      <c r="V23" s="11">
        <f>_xlfn.XLOOKUP(Tabulka1[[#This Row],[ČÍSLO CLUBU]],'29.6.2023'!D:D,'29.6.2023'!I:I)</f>
        <v>34</v>
      </c>
      <c r="W23" s="11">
        <f>_xlfn.XLOOKUP(Tabulka1[[#This Row],[ČÍSLO CLUBU]],'29.6.2023'!D:D,'29.6.2023'!J:J)</f>
        <v>0</v>
      </c>
      <c r="X23" s="21">
        <f>Tabulka1[[#This Row],[BRUTTO 10]]+Tabulka1[[#This Row],[NETTO 11]]+Tabulka1[[#This Row],[TOP 3 (2)23]]</f>
        <v>56</v>
      </c>
      <c r="AC23" s="20">
        <f>_xlfn.XLOOKUP(Tabulka1[[#This Row],[JMÉNO]],'4.8.2023 Konopiště'!B:B,'4.8.2023 Konopiště'!K:K)</f>
        <v>40</v>
      </c>
      <c r="AD23" s="11">
        <f>_xlfn.XLOOKUP(Tabulka1[[#This Row],[ČÍSLO CLUBU]],'4.8.2023 Konopiště'!D:D,'4.8.2023 Konopiště'!I:I)</f>
        <v>39</v>
      </c>
      <c r="AE23" s="11">
        <f>_xlfn.XLOOKUP(Tabulka1[[#This Row],[ČÍSLO CLUBU]],'4.8.2023 Konopiště'!D:D,'4.8.2023 Konopiště'!J:J)</f>
        <v>0</v>
      </c>
      <c r="AF23" s="21">
        <f>Tabulka1[[#This Row],[TOP 3 (2)25]]+Tabulka1[[#This Row],[NETTO 17]]+Tabulka1[[#This Row],[BRUTTO 16  x2]]</f>
        <v>79</v>
      </c>
      <c r="AK23" s="20"/>
      <c r="AO23" s="54"/>
      <c r="AP23" s="50"/>
    </row>
    <row r="24" spans="1:42" x14ac:dyDescent="0.25">
      <c r="A24" s="45" t="s">
        <v>175</v>
      </c>
      <c r="B24" s="12" t="s">
        <v>176</v>
      </c>
      <c r="C24" s="12">
        <v>22600013</v>
      </c>
      <c r="D24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3</v>
      </c>
      <c r="H24" s="21"/>
      <c r="M24" s="20">
        <f>_xlfn.XLOOKUP(Tabulka1[[#This Row],[ČÍSLO CLUBU]],'24.5.2023 Dýšina'!D:D,'24.5.2023 Dýšina'!K:K)</f>
        <v>26</v>
      </c>
      <c r="N24" s="11">
        <f>_xlfn.XLOOKUP(Tabulka1[[#This Row],[ČÍSLO CLUBU]],'24.5.2023 Dýšina'!D:D,'24.5.2023 Dýšina'!I:I)</f>
        <v>30</v>
      </c>
      <c r="O24" s="11">
        <f>_xlfn.XLOOKUP(Tabulka1[[#This Row],[ČÍSLO CLUBU]],'24.5.2023 Dýšina'!D:D,'24.5.2023 Dýšina'!J:J)</f>
        <v>0</v>
      </c>
      <c r="P24" s="21">
        <f>Tabulka1[[#This Row],[BRUTTO 4 x2]]+Tabulka1[[#This Row],[NETTO    5]]+Tabulka1[[#This Row],[TOP 3 (2)2]]</f>
        <v>56</v>
      </c>
      <c r="Q24" s="11">
        <f>_xlfn.XLOOKUP(Tabulka1[[#This Row],[ČÍSLO CLUBU]],'13.6.2023'!D:D,'13.6.2023'!G:G)</f>
        <v>21</v>
      </c>
      <c r="R24" s="11">
        <f>_xlfn.XLOOKUP(Tabulka1[[#This Row],[ČÍSLO CLUBU]],'13.6.2023'!D:D,'13.6.2023'!I:I)</f>
        <v>36</v>
      </c>
      <c r="S24" s="11">
        <f>_xlfn.XLOOKUP(Tabulka1[[#This Row],[ČÍSLO CLUBU]],'13.6.2023'!D:D,'13.6.2023'!J:J)</f>
        <v>0</v>
      </c>
      <c r="T24" s="11">
        <f>Tabulka1[[#This Row],[BRUTTO 7]]+Tabulka1[[#This Row],[NETTO    8]]+Tabulka1[[#This Row],[TOP 3 (2)22]]</f>
        <v>57</v>
      </c>
      <c r="U24" s="20"/>
      <c r="X24" s="21"/>
      <c r="Y24" s="11">
        <f>_xlfn.XLOOKUP(Tabulka1[[#This Row],[ČÍSLO CLUBU]],'13.7.2023'!D:D,'13.7.2023'!G:G)</f>
        <v>10</v>
      </c>
      <c r="Z24" s="11">
        <f>_xlfn.XLOOKUP(Tabulka1[[#This Row],[ČÍSLO CLUBU]],'13.7.2023'!D:D,'13.7.2023'!I:I)</f>
        <v>23</v>
      </c>
      <c r="AA24" s="11">
        <f>_xlfn.XLOOKUP(Tabulka1[[#This Row],[ČÍSLO CLUBU]],'13.7.2023'!D:D,'13.7.2023'!J:J)</f>
        <v>0</v>
      </c>
      <c r="AB24" s="11">
        <f>Tabulka1[[#This Row],[BRUTTO 13          ]]+Tabulka1[[#This Row],[NETTO 14]]+Tabulka1[[#This Row],[TOP 3 (2)24]]</f>
        <v>33</v>
      </c>
      <c r="AC24" s="20"/>
      <c r="AF24" s="21"/>
      <c r="AK24" s="20"/>
      <c r="AO24" s="54"/>
      <c r="AP24" s="50"/>
    </row>
    <row r="25" spans="1:42" x14ac:dyDescent="0.25">
      <c r="A25" s="45" t="s">
        <v>9</v>
      </c>
      <c r="B25" s="12" t="s">
        <v>10</v>
      </c>
      <c r="C25" s="12">
        <v>10301585</v>
      </c>
      <c r="D25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3</v>
      </c>
      <c r="E25" s="11">
        <f>_xlfn.XLOOKUP(Tabulka1[[#This Row],[ČÍSLO CLUBU]],'19.4.2023'!D:D,'19.4.2023'!G:G)</f>
        <v>24</v>
      </c>
      <c r="F25" s="11">
        <f>_xlfn.XLOOKUP(Tabulka1[[#This Row],[ČÍSLO CLUBU]],'19.4.2023'!D:D,'19.4.2023'!I:I)</f>
        <v>30</v>
      </c>
      <c r="G25" s="11">
        <f>_xlfn.XLOOKUP(Tabulka1[[#This Row],[ČÍSLO CLUBU]],'19.4.2023'!D:D,'19.4.2023'!J:J)</f>
        <v>0</v>
      </c>
      <c r="H25" s="21">
        <f>Tabulka1[[#This Row],[BRUTTO ]]+Tabulka1[[#This Row],[NETTO]]+Tabulka1[[#This Row],[TOP 3]]</f>
        <v>54</v>
      </c>
      <c r="M25" s="20">
        <f>_xlfn.XLOOKUP(Tabulka1[[#This Row],[ČÍSLO CLUBU]],'24.5.2023 Dýšina'!D:D,'24.5.2023 Dýšina'!K:K)</f>
        <v>60</v>
      </c>
      <c r="N25" s="11">
        <f>_xlfn.XLOOKUP(Tabulka1[[#This Row],[ČÍSLO CLUBU]],'24.5.2023 Dýšina'!D:D,'24.5.2023 Dýšina'!I:I)</f>
        <v>37</v>
      </c>
      <c r="O25" s="11">
        <f>_xlfn.XLOOKUP(Tabulka1[[#This Row],[ČÍSLO CLUBU]],'24.5.2023 Dýšina'!D:D,'24.5.2023 Dýšina'!J:J)</f>
        <v>20</v>
      </c>
      <c r="P25" s="21">
        <f>Tabulka1[[#This Row],[BRUTTO 4 x2]]+Tabulka1[[#This Row],[NETTO    5]]+Tabulka1[[#This Row],[TOP 3 (2)2]]</f>
        <v>117</v>
      </c>
      <c r="U25" s="20"/>
      <c r="X25" s="21"/>
      <c r="Y25" s="11">
        <f>_xlfn.XLOOKUP(Tabulka1[[#This Row],[ČÍSLO CLUBU]],'13.7.2023'!D:D,'13.7.2023'!G:G)</f>
        <v>31</v>
      </c>
      <c r="Z25" s="11">
        <f>_xlfn.XLOOKUP(Tabulka1[[#This Row],[ČÍSLO CLUBU]],'13.7.2023'!D:D,'13.7.2023'!I:I)</f>
        <v>41</v>
      </c>
      <c r="AA25" s="11">
        <f>_xlfn.XLOOKUP(Tabulka1[[#This Row],[ČÍSLO CLUBU]],'13.7.2023'!D:D,'13.7.2023'!J:J)</f>
        <v>30</v>
      </c>
      <c r="AB25" s="11">
        <f>Tabulka1[[#This Row],[BRUTTO 13          ]]+Tabulka1[[#This Row],[NETTO 14]]+Tabulka1[[#This Row],[TOP 3 (2)24]]</f>
        <v>102</v>
      </c>
      <c r="AC25" s="20"/>
      <c r="AF25" s="21"/>
      <c r="AK25" s="20"/>
      <c r="AO25" s="54"/>
      <c r="AP25" s="50"/>
    </row>
    <row r="26" spans="1:42" x14ac:dyDescent="0.25">
      <c r="A26" s="45" t="s">
        <v>156</v>
      </c>
      <c r="B26" s="12" t="s">
        <v>157</v>
      </c>
      <c r="C26" s="12">
        <v>13300134</v>
      </c>
      <c r="D26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3</v>
      </c>
      <c r="H26" s="21"/>
      <c r="M26" s="20">
        <f>_xlfn.XLOOKUP(Tabulka1[[#This Row],[ČÍSLO CLUBU]],'24.5.2023 Dýšina'!D:D,'24.5.2023 Dýšina'!K:K)</f>
        <v>52</v>
      </c>
      <c r="N26" s="11">
        <f>_xlfn.XLOOKUP(Tabulka1[[#This Row],[ČÍSLO CLUBU]],'24.5.2023 Dýšina'!D:D,'24.5.2023 Dýšina'!I:I)</f>
        <v>34</v>
      </c>
      <c r="O26" s="11">
        <f>_xlfn.XLOOKUP(Tabulka1[[#This Row],[ČÍSLO CLUBU]],'24.5.2023 Dýšina'!D:D,'24.5.2023 Dýšina'!J:J)</f>
        <v>0</v>
      </c>
      <c r="P26" s="21">
        <f>Tabulka1[[#This Row],[BRUTTO 4 x2]]+Tabulka1[[#This Row],[NETTO    5]]+Tabulka1[[#This Row],[TOP 3 (2)2]]</f>
        <v>86</v>
      </c>
      <c r="Q26" s="11">
        <f>_xlfn.XLOOKUP(Tabulka1[[#This Row],[ČÍSLO CLUBU]],'13.6.2023'!D:D,'13.6.2023'!G:G)</f>
        <v>22</v>
      </c>
      <c r="R26" s="11">
        <f>_xlfn.XLOOKUP(Tabulka1[[#This Row],[ČÍSLO CLUBU]],'13.6.2023'!D:D,'13.6.2023'!I:I)</f>
        <v>28</v>
      </c>
      <c r="S26" s="11">
        <f>_xlfn.XLOOKUP(Tabulka1[[#This Row],[ČÍSLO CLUBU]],'13.6.2023'!D:D,'13.6.2023'!J:J)</f>
        <v>0</v>
      </c>
      <c r="T26" s="11">
        <f>Tabulka1[[#This Row],[BRUTTO 7]]+Tabulka1[[#This Row],[NETTO    8]]+Tabulka1[[#This Row],[TOP 3 (2)22]]</f>
        <v>50</v>
      </c>
      <c r="U26" s="20">
        <f>_xlfn.XLOOKUP(Tabulka1[[#This Row],[ČÍSLO CLUBU]],'29.6.2023'!D:D,'29.6.2023'!G:G)</f>
        <v>19</v>
      </c>
      <c r="V26" s="11">
        <f>_xlfn.XLOOKUP(Tabulka1[[#This Row],[ČÍSLO CLUBU]],'29.6.2023'!D:D,'29.6.2023'!I:I)</f>
        <v>22</v>
      </c>
      <c r="W26" s="11">
        <f>_xlfn.XLOOKUP(Tabulka1[[#This Row],[ČÍSLO CLUBU]],'29.6.2023'!D:D,'29.6.2023'!J:J)</f>
        <v>0</v>
      </c>
      <c r="X26" s="21">
        <f>Tabulka1[[#This Row],[BRUTTO 10]]+Tabulka1[[#This Row],[NETTO 11]]+Tabulka1[[#This Row],[TOP 3 (2)23]]</f>
        <v>41</v>
      </c>
      <c r="AC26" s="20"/>
      <c r="AF26" s="21"/>
      <c r="AK26" s="20"/>
      <c r="AO26" s="54"/>
      <c r="AP26" s="50"/>
    </row>
    <row r="27" spans="1:42" x14ac:dyDescent="0.25">
      <c r="A27" s="45" t="s">
        <v>185</v>
      </c>
      <c r="B27" s="12" t="s">
        <v>4</v>
      </c>
      <c r="C27" s="12">
        <v>4600831</v>
      </c>
      <c r="D27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3</v>
      </c>
      <c r="H27" s="21"/>
      <c r="M27" s="20">
        <f>_xlfn.XLOOKUP(Tabulka1[[#This Row],[ČÍSLO CLUBU]],'24.5.2023 Dýšina'!D:D,'24.5.2023 Dýšina'!K:K)</f>
        <v>20</v>
      </c>
      <c r="N27" s="11">
        <f>_xlfn.XLOOKUP(Tabulka1[[#This Row],[ČÍSLO CLUBU]],'24.5.2023 Dýšina'!D:D,'24.5.2023 Dýšina'!I:I)</f>
        <v>33</v>
      </c>
      <c r="O27" s="11">
        <f>_xlfn.XLOOKUP(Tabulka1[[#This Row],[ČÍSLO CLUBU]],'24.5.2023 Dýšina'!D:D,'24.5.2023 Dýšina'!J:J)</f>
        <v>0</v>
      </c>
      <c r="P27" s="21">
        <f>Tabulka1[[#This Row],[BRUTTO 4 x2]]+Tabulka1[[#This Row],[NETTO    5]]+Tabulka1[[#This Row],[TOP 3 (2)2]]</f>
        <v>53</v>
      </c>
      <c r="U27" s="20"/>
      <c r="X27" s="21"/>
      <c r="Y27" s="11">
        <f>_xlfn.XLOOKUP(Tabulka1[[#This Row],[ČÍSLO CLUBU]],'13.7.2023'!D:D,'13.7.2023'!G:G)</f>
        <v>12</v>
      </c>
      <c r="Z27" s="11">
        <f>_xlfn.XLOOKUP(Tabulka1[[#This Row],[ČÍSLO CLUBU]],'13.7.2023'!D:D,'13.7.2023'!I:I)</f>
        <v>37</v>
      </c>
      <c r="AA27" s="11">
        <f>_xlfn.XLOOKUP(Tabulka1[[#This Row],[ČÍSLO CLUBU]],'13.7.2023'!D:D,'13.7.2023'!J:J)</f>
        <v>0</v>
      </c>
      <c r="AB27" s="11">
        <f>Tabulka1[[#This Row],[BRUTTO 13          ]]+Tabulka1[[#This Row],[NETTO 14]]+Tabulka1[[#This Row],[TOP 3 (2)24]]</f>
        <v>49</v>
      </c>
      <c r="AC27" s="20">
        <f>_xlfn.XLOOKUP(Tabulka1[[#This Row],[JMÉNO]],'4.8.2023 Konopiště'!B:B,'4.8.2023 Konopiště'!K:K)</f>
        <v>28</v>
      </c>
      <c r="AD27" s="11">
        <f>_xlfn.XLOOKUP(Tabulka1[[#This Row],[ČÍSLO CLUBU]],'4.8.2023 Konopiště'!D:D,'4.8.2023 Konopiště'!I:I)</f>
        <v>40</v>
      </c>
      <c r="AE27" s="11">
        <f>_xlfn.XLOOKUP(Tabulka1[[#This Row],[ČÍSLO CLUBU]],'4.8.2023 Konopiště'!D:D,'4.8.2023 Konopiště'!J:J)</f>
        <v>20</v>
      </c>
      <c r="AF27" s="21">
        <f>Tabulka1[[#This Row],[TOP 3 (2)25]]+Tabulka1[[#This Row],[NETTO 17]]+Tabulka1[[#This Row],[BRUTTO 16  x2]]</f>
        <v>88</v>
      </c>
      <c r="AK27" s="20"/>
      <c r="AO27" s="54"/>
      <c r="AP27" s="50"/>
    </row>
    <row r="28" spans="1:42" x14ac:dyDescent="0.25">
      <c r="A28" s="45" t="s">
        <v>149</v>
      </c>
      <c r="B28" s="12" t="s">
        <v>115</v>
      </c>
      <c r="C28" s="12">
        <v>12201481</v>
      </c>
      <c r="D28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3</v>
      </c>
      <c r="H28" s="21"/>
      <c r="I28" s="11">
        <f>_xlfn.XLOOKUP(Tabulka1[[#This Row],[ČÍSLO CLUBU]],'2.5.2023'!D:D,'2.5.2023'!G:G)</f>
        <v>3</v>
      </c>
      <c r="J28" s="11">
        <f>_xlfn.XLOOKUP(Tabulka1[[#This Row],[ČÍSLO CLUBU]],'2.5.2023'!D:D,'2.5.2023'!I:I)</f>
        <v>24</v>
      </c>
      <c r="K28" s="11">
        <f>_xlfn.XLOOKUP(Tabulka1[[#This Row],[ČÍSLO CLUBU]],'2.5.2023'!D:D,'2.5.2023'!J:J)</f>
        <v>0</v>
      </c>
      <c r="L28" s="11">
        <f>Tabulka1[[#This Row],[BRUTTO]]+Tabulka1[[#This Row],[NETTO2]]+Tabulka1[[#This Row],[TOP 3 (2)]]</f>
        <v>27</v>
      </c>
      <c r="M28" s="20">
        <f>_xlfn.XLOOKUP(Tabulka1[[#This Row],[ČÍSLO CLUBU]],'24.5.2023 Dýšina'!D:D,'24.5.2023 Dýšina'!K:K)</f>
        <v>20</v>
      </c>
      <c r="N28" s="11">
        <f>_xlfn.XLOOKUP(Tabulka1[[#This Row],[ČÍSLO CLUBU]],'24.5.2023 Dýšina'!D:D,'24.5.2023 Dýšina'!I:I)</f>
        <v>32</v>
      </c>
      <c r="O28" s="11">
        <f>_xlfn.XLOOKUP(Tabulka1[[#This Row],[ČÍSLO CLUBU]],'24.5.2023 Dýšina'!D:D,'24.5.2023 Dýšina'!J:J)</f>
        <v>0</v>
      </c>
      <c r="P28" s="21">
        <f>Tabulka1[[#This Row],[BRUTTO 4 x2]]+Tabulka1[[#This Row],[NETTO    5]]+Tabulka1[[#This Row],[TOP 3 (2)2]]</f>
        <v>52</v>
      </c>
      <c r="U28" s="20"/>
      <c r="X28" s="21"/>
      <c r="Y28" s="11">
        <f>_xlfn.XLOOKUP(Tabulka1[[#This Row],[ČÍSLO CLUBU]],'13.7.2023'!D:D,'13.7.2023'!G:G)</f>
        <v>7</v>
      </c>
      <c r="Z28" s="11">
        <f>_xlfn.XLOOKUP(Tabulka1[[#This Row],[ČÍSLO CLUBU]],'13.7.2023'!D:D,'13.7.2023'!I:I)</f>
        <v>34</v>
      </c>
      <c r="AA28" s="11">
        <f>_xlfn.XLOOKUP(Tabulka1[[#This Row],[ČÍSLO CLUBU]],'13.7.2023'!D:D,'13.7.2023'!J:J)</f>
        <v>0</v>
      </c>
      <c r="AB28" s="11">
        <f>Tabulka1[[#This Row],[BRUTTO 13          ]]+Tabulka1[[#This Row],[NETTO 14]]+Tabulka1[[#This Row],[TOP 3 (2)24]]</f>
        <v>41</v>
      </c>
      <c r="AC28" s="20"/>
      <c r="AF28" s="21"/>
      <c r="AK28" s="20"/>
      <c r="AO28" s="54"/>
      <c r="AP28" s="50"/>
    </row>
    <row r="29" spans="1:42" x14ac:dyDescent="0.25">
      <c r="A29" s="45" t="s">
        <v>320</v>
      </c>
      <c r="B29" s="12" t="s">
        <v>173</v>
      </c>
      <c r="C29" s="12">
        <v>13900018</v>
      </c>
      <c r="D29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3</v>
      </c>
      <c r="H29" s="21"/>
      <c r="M29" s="20"/>
      <c r="P29" s="21"/>
      <c r="U29" s="20">
        <f>_xlfn.XLOOKUP(Tabulka1[[#This Row],[ČÍSLO CLUBU]],'29.6.2023'!D:D,'29.6.2023'!G:G)</f>
        <v>5</v>
      </c>
      <c r="V29" s="11">
        <f>_xlfn.XLOOKUP(Tabulka1[[#This Row],[ČÍSLO CLUBU]],'29.6.2023'!D:D,'29.6.2023'!I:I)</f>
        <v>25</v>
      </c>
      <c r="W29" s="11">
        <f>_xlfn.XLOOKUP(Tabulka1[[#This Row],[ČÍSLO CLUBU]],'29.6.2023'!D:D,'29.6.2023'!J:J)</f>
        <v>0</v>
      </c>
      <c r="X29" s="21">
        <f>Tabulka1[[#This Row],[BRUTTO 10]]+Tabulka1[[#This Row],[NETTO 11]]+Tabulka1[[#This Row],[TOP 3 (2)23]]</f>
        <v>30</v>
      </c>
      <c r="AC29" s="20">
        <f>_xlfn.XLOOKUP(Tabulka1[[#This Row],[JMÉNO]],'4.8.2023 Konopiště'!B:B,'4.8.2023 Konopiště'!K:K)</f>
        <v>24</v>
      </c>
      <c r="AD29" s="11">
        <f>_xlfn.XLOOKUP(Tabulka1[[#This Row],[ČÍSLO CLUBU]],'4.8.2023 Konopiště'!D:D,'4.8.2023 Konopiště'!I:I)</f>
        <v>37</v>
      </c>
      <c r="AE29" s="11">
        <f>_xlfn.XLOOKUP(Tabulka1[[#This Row],[ČÍSLO CLUBU]],'4.8.2023 Konopiště'!D:D,'4.8.2023 Konopiště'!J:J)</f>
        <v>0</v>
      </c>
      <c r="AF29" s="21">
        <f>Tabulka1[[#This Row],[TOP 3 (2)25]]+Tabulka1[[#This Row],[NETTO 17]]+Tabulka1[[#This Row],[BRUTTO 16  x2]]</f>
        <v>61</v>
      </c>
      <c r="AG29" s="11">
        <f>_xlfn.XLOOKUP(Tabulka1[[#This Row],[ČÍSLO CLUBU]],'10.9.2023'!D:D,'10.9.2023'!G:G)</f>
        <v>10</v>
      </c>
      <c r="AH29" s="11">
        <f>_xlfn.XLOOKUP(Tabulka1[[#This Row],[ČÍSLO CLUBU]],'10.9.2023'!D:D,'10.9.2023'!I:I)</f>
        <v>34</v>
      </c>
      <c r="AI29" s="11">
        <f>_xlfn.XLOOKUP(Tabulka1[[#This Row],[ČÍSLO CLUBU]],'10.9.2023'!D:D,'10.9.2023'!J:J)</f>
        <v>0</v>
      </c>
      <c r="AJ29" s="11">
        <f>Tabulka1[[#This Row],[TOP 3 (2)26]]+Tabulka1[[#This Row],[NETTO 20]]+Tabulka1[[#This Row],[BRUTTO 19    ]]</f>
        <v>44</v>
      </c>
      <c r="AK29" s="20"/>
      <c r="AO29" s="54"/>
      <c r="AP29" s="50"/>
    </row>
    <row r="30" spans="1:42" x14ac:dyDescent="0.25">
      <c r="A30" s="45" t="s">
        <v>337</v>
      </c>
      <c r="B30" s="12" t="s">
        <v>338</v>
      </c>
      <c r="C30" s="12">
        <v>6700728</v>
      </c>
      <c r="D30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3</v>
      </c>
      <c r="H30" s="21"/>
      <c r="M30" s="20"/>
      <c r="P30" s="21"/>
      <c r="U30" s="20"/>
      <c r="X30" s="21"/>
      <c r="Y30" s="11">
        <f>_xlfn.XLOOKUP(Tabulka1[[#This Row],[ČÍSLO CLUBU]],'13.7.2023'!D:D,'13.7.2023'!G:G)</f>
        <v>20</v>
      </c>
      <c r="Z30" s="11">
        <f>_xlfn.XLOOKUP(Tabulka1[[#This Row],[ČÍSLO CLUBU]],'13.7.2023'!D:D,'13.7.2023'!I:I)</f>
        <v>37</v>
      </c>
      <c r="AA30" s="11">
        <f>_xlfn.XLOOKUP(Tabulka1[[#This Row],[ČÍSLO CLUBU]],'13.7.2023'!D:D,'13.7.2023'!J:J)</f>
        <v>0</v>
      </c>
      <c r="AB30" s="11">
        <f>Tabulka1[[#This Row],[BRUTTO 13          ]]+Tabulka1[[#This Row],[NETTO 14]]+Tabulka1[[#This Row],[TOP 3 (2)24]]</f>
        <v>57</v>
      </c>
      <c r="AC30" s="20">
        <f>_xlfn.XLOOKUP(Tabulka1[[#This Row],[JMÉNO]],'4.8.2023 Konopiště'!B:B,'4.8.2023 Konopiště'!K:K)</f>
        <v>34</v>
      </c>
      <c r="AD30" s="11">
        <f>_xlfn.XLOOKUP(Tabulka1[[#This Row],[ČÍSLO CLUBU]],'4.8.2023 Konopiště'!D:D,'4.8.2023 Konopiště'!I:I)</f>
        <v>34</v>
      </c>
      <c r="AE30" s="11">
        <f>_xlfn.XLOOKUP(Tabulka1[[#This Row],[ČÍSLO CLUBU]],'4.8.2023 Konopiště'!D:D,'4.8.2023 Konopiště'!J:J)</f>
        <v>0</v>
      </c>
      <c r="AF30" s="21">
        <f>Tabulka1[[#This Row],[TOP 3 (2)25]]+Tabulka1[[#This Row],[NETTO 17]]+Tabulka1[[#This Row],[BRUTTO 16  x2]]</f>
        <v>68</v>
      </c>
      <c r="AG30" s="11">
        <f>_xlfn.XLOOKUP(Tabulka1[[#This Row],[ČÍSLO CLUBU]],'10.9.2023'!D:D,'10.9.2023'!G:G)</f>
        <v>22</v>
      </c>
      <c r="AH30" s="11">
        <f>_xlfn.XLOOKUP(Tabulka1[[#This Row],[ČÍSLO CLUBU]],'10.9.2023'!D:D,'10.9.2023'!I:I)</f>
        <v>37</v>
      </c>
      <c r="AI30" s="11">
        <f>_xlfn.XLOOKUP(Tabulka1[[#This Row],[ČÍSLO CLUBU]],'10.9.2023'!D:D,'10.9.2023'!J:J)</f>
        <v>30</v>
      </c>
      <c r="AJ30" s="11">
        <f>Tabulka1[[#This Row],[TOP 3 (2)26]]+Tabulka1[[#This Row],[NETTO 20]]+Tabulka1[[#This Row],[BRUTTO 19    ]]</f>
        <v>89</v>
      </c>
      <c r="AK30" s="20"/>
      <c r="AO30" s="54"/>
      <c r="AP30" s="50"/>
    </row>
    <row r="31" spans="1:42" x14ac:dyDescent="0.25">
      <c r="A31" s="45" t="s">
        <v>387</v>
      </c>
      <c r="B31" s="12" t="s">
        <v>23</v>
      </c>
      <c r="C31" s="12">
        <v>9807236</v>
      </c>
      <c r="D31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3</v>
      </c>
      <c r="H31" s="21"/>
      <c r="M31" s="20"/>
      <c r="P31" s="21"/>
      <c r="U31" s="20"/>
      <c r="X31" s="21"/>
      <c r="Y31" s="11">
        <f>_xlfn.XLOOKUP(Tabulka1[[#This Row],[ČÍSLO CLUBU]],'13.7.2023'!D:D,'13.7.2023'!G:G)</f>
        <v>8</v>
      </c>
      <c r="Z31" s="11">
        <f>_xlfn.XLOOKUP(Tabulka1[[#This Row],[ČÍSLO CLUBU]],'13.7.2023'!D:D,'13.7.2023'!I:I)</f>
        <v>32</v>
      </c>
      <c r="AA31" s="11">
        <f>_xlfn.XLOOKUP(Tabulka1[[#This Row],[ČÍSLO CLUBU]],'13.7.2023'!D:D,'13.7.2023'!J:J)</f>
        <v>0</v>
      </c>
      <c r="AB31" s="11">
        <f>Tabulka1[[#This Row],[BRUTTO 13          ]]+Tabulka1[[#This Row],[NETTO 14]]+Tabulka1[[#This Row],[TOP 3 (2)24]]</f>
        <v>40</v>
      </c>
      <c r="AC31" s="20">
        <f>_xlfn.XLOOKUP(Tabulka1[[#This Row],[JMÉNO]],'4.8.2023 Konopiště'!B:B,'4.8.2023 Konopiště'!K:K)</f>
        <v>28</v>
      </c>
      <c r="AD31" s="11">
        <f>_xlfn.XLOOKUP(Tabulka1[[#This Row],[ČÍSLO CLUBU]],'4.8.2023 Konopiště'!D:D,'4.8.2023 Konopiště'!I:I)</f>
        <v>36</v>
      </c>
      <c r="AE31" s="11">
        <f>_xlfn.XLOOKUP(Tabulka1[[#This Row],[ČÍSLO CLUBU]],'4.8.2023 Konopiště'!D:D,'4.8.2023 Konopiště'!J:J)</f>
        <v>0</v>
      </c>
      <c r="AF31" s="21">
        <f>Tabulka1[[#This Row],[TOP 3 (2)25]]+Tabulka1[[#This Row],[NETTO 17]]+Tabulka1[[#This Row],[BRUTTO 16  x2]]</f>
        <v>64</v>
      </c>
      <c r="AG31" s="11">
        <f>_xlfn.XLOOKUP(Tabulka1[[#This Row],[ČÍSLO CLUBU]],'10.9.2023'!D:D,'10.9.2023'!G:G)</f>
        <v>13</v>
      </c>
      <c r="AH31" s="11">
        <f>_xlfn.XLOOKUP(Tabulka1[[#This Row],[ČÍSLO CLUBU]],'10.9.2023'!D:D,'10.9.2023'!I:I)</f>
        <v>42</v>
      </c>
      <c r="AI31" s="11">
        <f>_xlfn.XLOOKUP(Tabulka1[[#This Row],[ČÍSLO CLUBU]],'10.9.2023'!D:D,'10.9.2023'!J:J)</f>
        <v>30</v>
      </c>
      <c r="AJ31" s="11">
        <f>Tabulka1[[#This Row],[TOP 3 (2)26]]+Tabulka1[[#This Row],[NETTO 20]]+Tabulka1[[#This Row],[BRUTTO 19    ]]</f>
        <v>85</v>
      </c>
      <c r="AK31" s="20"/>
      <c r="AO31" s="54"/>
      <c r="AP31" s="50"/>
    </row>
    <row r="32" spans="1:42" x14ac:dyDescent="0.25">
      <c r="A32" s="45" t="s">
        <v>27</v>
      </c>
      <c r="B32" s="12" t="s">
        <v>28</v>
      </c>
      <c r="C32" s="12">
        <v>16402292</v>
      </c>
      <c r="D32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2</v>
      </c>
      <c r="E32" s="11">
        <f>_xlfn.XLOOKUP(Tabulka1[[#This Row],[ČÍSLO CLUBU]],'19.4.2023'!D:D,'19.4.2023'!G:G)</f>
        <v>19</v>
      </c>
      <c r="F32" s="11">
        <f>_xlfn.XLOOKUP(Tabulka1[[#This Row],[ČÍSLO CLUBU]],'19.4.2023'!D:D,'19.4.2023'!I:I)</f>
        <v>31</v>
      </c>
      <c r="G32" s="11">
        <f>_xlfn.XLOOKUP(Tabulka1[[#This Row],[ČÍSLO CLUBU]],'19.4.2023'!D:D,'19.4.2023'!J:J)</f>
        <v>0</v>
      </c>
      <c r="H32" s="21">
        <f>Tabulka1[[#This Row],[BRUTTO ]]+Tabulka1[[#This Row],[NETTO]]+Tabulka1[[#This Row],[TOP 3]]</f>
        <v>50</v>
      </c>
      <c r="I32" s="11">
        <f>_xlfn.XLOOKUP(Tabulka1[[#This Row],[ČÍSLO CLUBU]],'2.5.2023'!D:D,'2.5.2023'!G:G)</f>
        <v>16</v>
      </c>
      <c r="J32" s="11">
        <f>_xlfn.XLOOKUP(Tabulka1[[#This Row],[ČÍSLO CLUBU]],'2.5.2023'!D:D,'2.5.2023'!I:I)</f>
        <v>29</v>
      </c>
      <c r="K32" s="11">
        <f>_xlfn.XLOOKUP(Tabulka1[[#This Row],[ČÍSLO CLUBU]],'2.5.2023'!D:D,'2.5.2023'!J:J)</f>
        <v>0</v>
      </c>
      <c r="L32" s="11">
        <f>Tabulka1[[#This Row],[BRUTTO]]+Tabulka1[[#This Row],[NETTO2]]+Tabulka1[[#This Row],[TOP 3 (2)]]</f>
        <v>45</v>
      </c>
      <c r="M32" s="20"/>
      <c r="P32" s="21"/>
      <c r="U32" s="20"/>
      <c r="X32" s="21"/>
      <c r="AC32" s="20"/>
      <c r="AF32" s="21"/>
      <c r="AK32" s="20"/>
      <c r="AO32" s="54"/>
      <c r="AP32" s="50"/>
    </row>
    <row r="33" spans="1:42" x14ac:dyDescent="0.25">
      <c r="A33" s="45" t="s">
        <v>224</v>
      </c>
      <c r="B33" s="12" t="s">
        <v>10</v>
      </c>
      <c r="C33" s="12">
        <v>10301580</v>
      </c>
      <c r="D33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2</v>
      </c>
      <c r="H33" s="21"/>
      <c r="M33" s="20"/>
      <c r="P33" s="21"/>
      <c r="Q33" s="11">
        <f>_xlfn.XLOOKUP(Tabulka1[[#This Row],[ČÍSLO CLUBU]],'13.6.2023'!D:D,'13.6.2023'!G:G)</f>
        <v>24</v>
      </c>
      <c r="R33" s="11">
        <f>_xlfn.XLOOKUP(Tabulka1[[#This Row],[ČÍSLO CLUBU]],'13.6.2023'!D:D,'13.6.2023'!I:I)</f>
        <v>43</v>
      </c>
      <c r="S33" s="11">
        <f>_xlfn.XLOOKUP(Tabulka1[[#This Row],[ČÍSLO CLUBU]],'13.6.2023'!D:D,'13.6.2023'!J:J)</f>
        <v>30</v>
      </c>
      <c r="T33" s="11">
        <f>Tabulka1[[#This Row],[BRUTTO 7]]+Tabulka1[[#This Row],[NETTO    8]]+Tabulka1[[#This Row],[TOP 3 (2)22]]</f>
        <v>97</v>
      </c>
      <c r="U33" s="20">
        <f>_xlfn.XLOOKUP(Tabulka1[[#This Row],[ČÍSLO CLUBU]],'29.6.2023'!D:D,'29.6.2023'!G:G)</f>
        <v>12</v>
      </c>
      <c r="V33" s="11">
        <f>_xlfn.XLOOKUP(Tabulka1[[#This Row],[ČÍSLO CLUBU]],'29.6.2023'!D:D,'29.6.2023'!I:I)</f>
        <v>25</v>
      </c>
      <c r="W33" s="11">
        <f>_xlfn.XLOOKUP(Tabulka1[[#This Row],[ČÍSLO CLUBU]],'29.6.2023'!D:D,'29.6.2023'!J:J)</f>
        <v>0</v>
      </c>
      <c r="X33" s="21">
        <f>Tabulka1[[#This Row],[BRUTTO 10]]+Tabulka1[[#This Row],[NETTO 11]]+Tabulka1[[#This Row],[TOP 3 (2)23]]</f>
        <v>37</v>
      </c>
      <c r="AC33" s="20"/>
      <c r="AF33" s="21"/>
      <c r="AK33" s="20"/>
      <c r="AO33" s="54"/>
      <c r="AP33" s="50"/>
    </row>
    <row r="34" spans="1:42" x14ac:dyDescent="0.25">
      <c r="A34" s="45" t="s">
        <v>196</v>
      </c>
      <c r="B34" s="12" t="s">
        <v>125</v>
      </c>
      <c r="C34" s="12">
        <v>6800867</v>
      </c>
      <c r="D34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2</v>
      </c>
      <c r="H34" s="21"/>
      <c r="M34" s="20">
        <f>_xlfn.XLOOKUP(Tabulka1[[#This Row],[ČÍSLO CLUBU]],'24.5.2023 Dýšina'!D:D,'24.5.2023 Dýšina'!K:K)</f>
        <v>10</v>
      </c>
      <c r="N34" s="11">
        <f>_xlfn.XLOOKUP(Tabulka1[[#This Row],[ČÍSLO CLUBU]],'24.5.2023 Dýšina'!D:D,'24.5.2023 Dýšina'!I:I)</f>
        <v>38</v>
      </c>
      <c r="O34" s="11">
        <f>_xlfn.XLOOKUP(Tabulka1[[#This Row],[ČÍSLO CLUBU]],'24.5.2023 Dýšina'!D:D,'24.5.2023 Dýšina'!J:J)</f>
        <v>20</v>
      </c>
      <c r="P34" s="21">
        <f>Tabulka1[[#This Row],[BRUTTO 4 x2]]+Tabulka1[[#This Row],[NETTO    5]]+Tabulka1[[#This Row],[TOP 3 (2)2]]</f>
        <v>68</v>
      </c>
      <c r="U34" s="20">
        <f>_xlfn.XLOOKUP(Tabulka1[[#This Row],[ČÍSLO CLUBU]],'29.6.2023'!D:D,'29.6.2023'!G:G)</f>
        <v>14</v>
      </c>
      <c r="V34" s="11">
        <f>_xlfn.XLOOKUP(Tabulka1[[#This Row],[ČÍSLO CLUBU]],'29.6.2023'!D:D,'29.6.2023'!I:I)</f>
        <v>41</v>
      </c>
      <c r="W34" s="11">
        <f>_xlfn.XLOOKUP(Tabulka1[[#This Row],[ČÍSLO CLUBU]],'29.6.2023'!D:D,'29.6.2023'!J:J)</f>
        <v>30</v>
      </c>
      <c r="X34" s="21">
        <f>Tabulka1[[#This Row],[BRUTTO 10]]+Tabulka1[[#This Row],[NETTO 11]]+Tabulka1[[#This Row],[TOP 3 (2)23]]</f>
        <v>85</v>
      </c>
      <c r="AC34" s="20"/>
      <c r="AF34" s="21"/>
      <c r="AK34" s="20"/>
      <c r="AO34" s="54"/>
      <c r="AP34" s="50"/>
    </row>
    <row r="35" spans="1:42" x14ac:dyDescent="0.25">
      <c r="A35" s="45" t="s">
        <v>22</v>
      </c>
      <c r="B35" s="12" t="s">
        <v>23</v>
      </c>
      <c r="C35" s="12">
        <v>9811578</v>
      </c>
      <c r="D35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2</v>
      </c>
      <c r="E35" s="11">
        <f>_xlfn.XLOOKUP(Tabulka1[[#This Row],[ČÍSLO CLUBU]],'19.4.2023'!D:D,'19.4.2023'!G:G)</f>
        <v>21</v>
      </c>
      <c r="F35" s="11">
        <f>_xlfn.XLOOKUP(Tabulka1[[#This Row],[ČÍSLO CLUBU]],'19.4.2023'!D:D,'19.4.2023'!I:I)</f>
        <v>32</v>
      </c>
      <c r="G35" s="11">
        <f>_xlfn.XLOOKUP(Tabulka1[[#This Row],[ČÍSLO CLUBU]],'19.4.2023'!D:D,'19.4.2023'!J:J)</f>
        <v>0</v>
      </c>
      <c r="H35" s="21">
        <f>Tabulka1[[#This Row],[BRUTTO ]]+Tabulka1[[#This Row],[NETTO]]+Tabulka1[[#This Row],[TOP 3]]</f>
        <v>53</v>
      </c>
      <c r="M35" s="20">
        <f>_xlfn.XLOOKUP(Tabulka1[[#This Row],[ČÍSLO CLUBU]],'24.5.2023 Dýšina'!D:D,'24.5.2023 Dýšina'!K:K)</f>
        <v>48</v>
      </c>
      <c r="N35" s="11">
        <f>_xlfn.XLOOKUP(Tabulka1[[#This Row],[ČÍSLO CLUBU]],'24.5.2023 Dýšina'!D:D,'24.5.2023 Dýšina'!I:I)</f>
        <v>37</v>
      </c>
      <c r="O35" s="11">
        <f>_xlfn.XLOOKUP(Tabulka1[[#This Row],[ČÍSLO CLUBU]],'24.5.2023 Dýšina'!D:D,'24.5.2023 Dýšina'!J:J)</f>
        <v>30</v>
      </c>
      <c r="P35" s="21">
        <f>Tabulka1[[#This Row],[BRUTTO 4 x2]]+Tabulka1[[#This Row],[NETTO    5]]+Tabulka1[[#This Row],[TOP 3 (2)2]]</f>
        <v>115</v>
      </c>
      <c r="U35" s="20"/>
      <c r="X35" s="21"/>
      <c r="AC35" s="20"/>
      <c r="AF35" s="21"/>
      <c r="AK35" s="20"/>
      <c r="AO35" s="54"/>
      <c r="AP35" s="50"/>
    </row>
    <row r="36" spans="1:42" x14ac:dyDescent="0.25">
      <c r="A36" s="45" t="s">
        <v>89</v>
      </c>
      <c r="B36" s="12" t="s">
        <v>43</v>
      </c>
      <c r="C36" s="12">
        <v>1007422</v>
      </c>
      <c r="D36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2</v>
      </c>
      <c r="E36" s="11">
        <f>_xlfn.XLOOKUP(Tabulka1[[#This Row],[ČÍSLO CLUBU]],'19.4.2023'!D:D,'19.4.2023'!G:G)</f>
        <v>6</v>
      </c>
      <c r="F36" s="11">
        <f>_xlfn.XLOOKUP(Tabulka1[[#This Row],[ČÍSLO CLUBU]],'19.4.2023'!D:D,'19.4.2023'!I:I)</f>
        <v>26</v>
      </c>
      <c r="G36" s="11">
        <f>_xlfn.XLOOKUP(Tabulka1[[#This Row],[ČÍSLO CLUBU]],'19.4.2023'!D:D,'19.4.2023'!J:J)</f>
        <v>0</v>
      </c>
      <c r="H36" s="21">
        <f>Tabulka1[[#This Row],[BRUTTO ]]+Tabulka1[[#This Row],[NETTO]]+Tabulka1[[#This Row],[TOP 3]]</f>
        <v>32</v>
      </c>
      <c r="M36" s="20"/>
      <c r="P36" s="21"/>
      <c r="U36" s="20">
        <f>_xlfn.XLOOKUP(Tabulka1[[#This Row],[ČÍSLO CLUBU]],'29.6.2023'!D:D,'29.6.2023'!G:G)</f>
        <v>5</v>
      </c>
      <c r="V36" s="11">
        <f>_xlfn.XLOOKUP(Tabulka1[[#This Row],[ČÍSLO CLUBU]],'29.6.2023'!D:D,'29.6.2023'!I:I)</f>
        <v>30</v>
      </c>
      <c r="W36" s="11">
        <f>_xlfn.XLOOKUP(Tabulka1[[#This Row],[ČÍSLO CLUBU]],'29.6.2023'!D:D,'29.6.2023'!J:J)</f>
        <v>0</v>
      </c>
      <c r="X36" s="21">
        <f>Tabulka1[[#This Row],[BRUTTO 10]]+Tabulka1[[#This Row],[NETTO 11]]+Tabulka1[[#This Row],[TOP 3 (2)23]]</f>
        <v>35</v>
      </c>
      <c r="AC36" s="20"/>
      <c r="AF36" s="21"/>
      <c r="AK36" s="20"/>
      <c r="AO36" s="54"/>
      <c r="AP36" s="50"/>
    </row>
    <row r="37" spans="1:42" x14ac:dyDescent="0.25">
      <c r="A37" s="45" t="s">
        <v>193</v>
      </c>
      <c r="B37" s="12" t="s">
        <v>23</v>
      </c>
      <c r="C37" s="12">
        <v>9810348</v>
      </c>
      <c r="D37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2</v>
      </c>
      <c r="H37" s="21"/>
      <c r="M37" s="20">
        <f>_xlfn.XLOOKUP(Tabulka1[[#This Row],[ČÍSLO CLUBU]],'24.5.2023 Dýšina'!D:D,'24.5.2023 Dýšina'!K:K)</f>
        <v>12</v>
      </c>
      <c r="N37" s="11">
        <f>_xlfn.XLOOKUP(Tabulka1[[#This Row],[ČÍSLO CLUBU]],'24.5.2023 Dýšina'!D:D,'24.5.2023 Dýšina'!I:I)</f>
        <v>30</v>
      </c>
      <c r="O37" s="11">
        <f>_xlfn.XLOOKUP(Tabulka1[[#This Row],[ČÍSLO CLUBU]],'24.5.2023 Dýšina'!D:D,'24.5.2023 Dýšina'!J:J)</f>
        <v>0</v>
      </c>
      <c r="P37" s="21">
        <f>Tabulka1[[#This Row],[BRUTTO 4 x2]]+Tabulka1[[#This Row],[NETTO    5]]+Tabulka1[[#This Row],[TOP 3 (2)2]]</f>
        <v>42</v>
      </c>
      <c r="Q37" s="11">
        <f>_xlfn.XLOOKUP(Tabulka1[[#This Row],[ČÍSLO CLUBU]],'13.6.2023'!D:D,'13.6.2023'!G:G)</f>
        <v>8</v>
      </c>
      <c r="R37" s="11">
        <f>_xlfn.XLOOKUP(Tabulka1[[#This Row],[ČÍSLO CLUBU]],'13.6.2023'!D:D,'13.6.2023'!I:I)</f>
        <v>30</v>
      </c>
      <c r="S37" s="11">
        <f>_xlfn.XLOOKUP(Tabulka1[[#This Row],[ČÍSLO CLUBU]],'13.6.2023'!D:D,'13.6.2023'!J:J)</f>
        <v>0</v>
      </c>
      <c r="T37" s="11">
        <f>Tabulka1[[#This Row],[BRUTTO 7]]+Tabulka1[[#This Row],[NETTO    8]]+Tabulka1[[#This Row],[TOP 3 (2)22]]</f>
        <v>38</v>
      </c>
      <c r="U37" s="20"/>
      <c r="X37" s="21"/>
      <c r="AC37" s="20"/>
      <c r="AF37" s="21"/>
      <c r="AK37" s="20"/>
      <c r="AO37" s="54"/>
      <c r="AP37" s="50"/>
    </row>
    <row r="38" spans="1:42" x14ac:dyDescent="0.25">
      <c r="A38" s="45" t="s">
        <v>42</v>
      </c>
      <c r="B38" s="12" t="s">
        <v>43</v>
      </c>
      <c r="C38" s="12">
        <v>1006712</v>
      </c>
      <c r="D38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2</v>
      </c>
      <c r="E38" s="11">
        <f>_xlfn.XLOOKUP(Tabulka1[[#This Row],[ČÍSLO CLUBU]],'19.4.2023'!D:D,'19.4.2023'!G:G)</f>
        <v>17</v>
      </c>
      <c r="F38" s="11">
        <f>_xlfn.XLOOKUP(Tabulka1[[#This Row],[ČÍSLO CLUBU]],'19.4.2023'!D:D,'19.4.2023'!I:I)</f>
        <v>24</v>
      </c>
      <c r="G38" s="11">
        <f>_xlfn.XLOOKUP(Tabulka1[[#This Row],[ČÍSLO CLUBU]],'19.4.2023'!D:D,'19.4.2023'!J:J)</f>
        <v>0</v>
      </c>
      <c r="H38" s="21">
        <f>Tabulka1[[#This Row],[BRUTTO ]]+Tabulka1[[#This Row],[NETTO]]+Tabulka1[[#This Row],[TOP 3]]</f>
        <v>41</v>
      </c>
      <c r="M38" s="20"/>
      <c r="P38" s="21"/>
      <c r="U38" s="20"/>
      <c r="X38" s="21"/>
      <c r="AC38" s="20">
        <f>_xlfn.XLOOKUP(Tabulka1[[#This Row],[JMÉNO]],'4.8.2023 Konopiště'!B:B,'4.8.2023 Konopiště'!K:K)</f>
        <v>42</v>
      </c>
      <c r="AD38" s="11">
        <f>_xlfn.XLOOKUP(Tabulka1[[#This Row],[ČÍSLO CLUBU]],'4.8.2023 Konopiště'!D:D,'4.8.2023 Konopiště'!I:I)</f>
        <v>32</v>
      </c>
      <c r="AE38" s="11">
        <f>_xlfn.XLOOKUP(Tabulka1[[#This Row],[ČÍSLO CLUBU]],'4.8.2023 Konopiště'!D:D,'4.8.2023 Konopiště'!J:J)</f>
        <v>0</v>
      </c>
      <c r="AF38" s="21">
        <f>Tabulka1[[#This Row],[TOP 3 (2)25]]+Tabulka1[[#This Row],[NETTO 17]]+Tabulka1[[#This Row],[BRUTTO 16  x2]]</f>
        <v>74</v>
      </c>
      <c r="AK38" s="20"/>
      <c r="AO38" s="54"/>
      <c r="AP38" s="50"/>
    </row>
    <row r="39" spans="1:42" x14ac:dyDescent="0.25">
      <c r="A39" s="45" t="s">
        <v>241</v>
      </c>
      <c r="B39" s="12" t="s">
        <v>18</v>
      </c>
      <c r="C39" s="12">
        <v>15400455</v>
      </c>
      <c r="D39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2</v>
      </c>
      <c r="H39" s="21"/>
      <c r="M39" s="20"/>
      <c r="P39" s="21"/>
      <c r="Q39" s="11">
        <f>_xlfn.XLOOKUP(Tabulka1[[#This Row],[ČÍSLO CLUBU]],'13.6.2023'!D:D,'13.6.2023'!G:G)</f>
        <v>19</v>
      </c>
      <c r="R39" s="11">
        <f>_xlfn.XLOOKUP(Tabulka1[[#This Row],[ČÍSLO CLUBU]],'13.6.2023'!D:D,'13.6.2023'!I:I)</f>
        <v>30</v>
      </c>
      <c r="S39" s="11">
        <f>_xlfn.XLOOKUP(Tabulka1[[#This Row],[ČÍSLO CLUBU]],'13.6.2023'!D:D,'13.6.2023'!J:J)</f>
        <v>0</v>
      </c>
      <c r="T39" s="11">
        <f>Tabulka1[[#This Row],[BRUTTO 7]]+Tabulka1[[#This Row],[NETTO    8]]+Tabulka1[[#This Row],[TOP 3 (2)22]]</f>
        <v>49</v>
      </c>
      <c r="U39" s="20"/>
      <c r="X39" s="21"/>
      <c r="AC39" s="20">
        <f>_xlfn.XLOOKUP(Tabulka1[[#This Row],[JMÉNO]],'4.8.2023 Konopiště'!B:B,'4.8.2023 Konopiště'!K:K)</f>
        <v>42</v>
      </c>
      <c r="AD39" s="11">
        <f>_xlfn.XLOOKUP(Tabulka1[[#This Row],[ČÍSLO CLUBU]],'4.8.2023 Konopiště'!D:D,'4.8.2023 Konopiště'!I:I)</f>
        <v>36</v>
      </c>
      <c r="AE39" s="11">
        <f>_xlfn.XLOOKUP(Tabulka1[[#This Row],[ČÍSLO CLUBU]],'4.8.2023 Konopiště'!D:D,'4.8.2023 Konopiště'!J:J)</f>
        <v>0</v>
      </c>
      <c r="AF39" s="21">
        <f>Tabulka1[[#This Row],[TOP 3 (2)25]]+Tabulka1[[#This Row],[NETTO 17]]+Tabulka1[[#This Row],[BRUTTO 16  x2]]</f>
        <v>78</v>
      </c>
      <c r="AK39" s="20"/>
      <c r="AO39" s="54"/>
      <c r="AP39" s="50"/>
    </row>
    <row r="40" spans="1:42" x14ac:dyDescent="0.25">
      <c r="A40" s="45" t="s">
        <v>245</v>
      </c>
      <c r="B40" s="12" t="s">
        <v>23</v>
      </c>
      <c r="C40" s="12">
        <v>9802618</v>
      </c>
      <c r="D40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2</v>
      </c>
      <c r="H40" s="21"/>
      <c r="M40" s="20"/>
      <c r="P40" s="21"/>
      <c r="Q40" s="11">
        <f>_xlfn.XLOOKUP(Tabulka1[[#This Row],[ČÍSLO CLUBU]],'13.6.2023'!D:D,'13.6.2023'!G:G)</f>
        <v>17</v>
      </c>
      <c r="R40" s="11">
        <f>_xlfn.XLOOKUP(Tabulka1[[#This Row],[ČÍSLO CLUBU]],'13.6.2023'!D:D,'13.6.2023'!I:I)</f>
        <v>38</v>
      </c>
      <c r="S40" s="11">
        <f>_xlfn.XLOOKUP(Tabulka1[[#This Row],[ČÍSLO CLUBU]],'13.6.2023'!D:D,'13.6.2023'!J:J)</f>
        <v>10</v>
      </c>
      <c r="T40" s="11">
        <f>Tabulka1[[#This Row],[BRUTTO 7]]+Tabulka1[[#This Row],[NETTO    8]]+Tabulka1[[#This Row],[TOP 3 (2)22]]</f>
        <v>65</v>
      </c>
      <c r="U40" s="20"/>
      <c r="X40" s="21"/>
      <c r="AC40" s="20">
        <f>_xlfn.XLOOKUP(Tabulka1[[#This Row],[JMÉNO]],'4.8.2023 Konopiště'!B:B,'4.8.2023 Konopiště'!K:K)</f>
        <v>30</v>
      </c>
      <c r="AD40" s="11">
        <f>_xlfn.XLOOKUP(Tabulka1[[#This Row],[ČÍSLO CLUBU]],'4.8.2023 Konopiště'!D:D,'4.8.2023 Konopiště'!I:I)</f>
        <v>38</v>
      </c>
      <c r="AE40" s="11">
        <f>_xlfn.XLOOKUP(Tabulka1[[#This Row],[ČÍSLO CLUBU]],'4.8.2023 Konopiště'!D:D,'4.8.2023 Konopiště'!J:J)</f>
        <v>0</v>
      </c>
      <c r="AF40" s="21">
        <f>Tabulka1[[#This Row],[TOP 3 (2)25]]+Tabulka1[[#This Row],[NETTO 17]]+Tabulka1[[#This Row],[BRUTTO 16  x2]]</f>
        <v>68</v>
      </c>
      <c r="AK40" s="20"/>
      <c r="AO40" s="54"/>
      <c r="AP40" s="50"/>
    </row>
    <row r="41" spans="1:42" x14ac:dyDescent="0.25">
      <c r="A41" s="45" t="s">
        <v>134</v>
      </c>
      <c r="B41" s="12" t="s">
        <v>80</v>
      </c>
      <c r="C41" s="12">
        <v>12502250</v>
      </c>
      <c r="D41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2</v>
      </c>
      <c r="H41" s="21"/>
      <c r="I41" s="11">
        <f>_xlfn.XLOOKUP(Tabulka1[[#This Row],[ČÍSLO CLUBU]],'2.5.2023'!D:D,'2.5.2023'!G:G)</f>
        <v>12</v>
      </c>
      <c r="J41" s="11">
        <f>_xlfn.XLOOKUP(Tabulka1[[#This Row],[ČÍSLO CLUBU]],'2.5.2023'!D:D,'2.5.2023'!I:I)</f>
        <v>24</v>
      </c>
      <c r="K41" s="11">
        <f>_xlfn.XLOOKUP(Tabulka1[[#This Row],[ČÍSLO CLUBU]],'2.5.2023'!D:D,'2.5.2023'!J:J)</f>
        <v>0</v>
      </c>
      <c r="L41" s="11">
        <f>Tabulka1[[#This Row],[BRUTTO]]+Tabulka1[[#This Row],[NETTO2]]+Tabulka1[[#This Row],[TOP 3 (2)]]</f>
        <v>36</v>
      </c>
      <c r="M41" s="20"/>
      <c r="P41" s="21"/>
      <c r="U41" s="20"/>
      <c r="X41" s="21"/>
      <c r="Y41" s="11">
        <f>_xlfn.XLOOKUP(Tabulka1[[#This Row],[ČÍSLO CLUBU]],'13.7.2023'!D:D,'13.7.2023'!G:G)</f>
        <v>11</v>
      </c>
      <c r="Z41" s="11">
        <f>_xlfn.XLOOKUP(Tabulka1[[#This Row],[ČÍSLO CLUBU]],'13.7.2023'!D:D,'13.7.2023'!I:I)</f>
        <v>27</v>
      </c>
      <c r="AA41" s="11">
        <f>_xlfn.XLOOKUP(Tabulka1[[#This Row],[ČÍSLO CLUBU]],'13.7.2023'!D:D,'13.7.2023'!J:J)</f>
        <v>0</v>
      </c>
      <c r="AB41" s="11">
        <f>Tabulka1[[#This Row],[BRUTTO 13          ]]+Tabulka1[[#This Row],[NETTO 14]]+Tabulka1[[#This Row],[TOP 3 (2)24]]</f>
        <v>38</v>
      </c>
      <c r="AC41" s="20"/>
      <c r="AF41" s="21"/>
      <c r="AK41" s="20"/>
      <c r="AO41" s="54"/>
      <c r="AP41" s="50"/>
    </row>
    <row r="42" spans="1:42" x14ac:dyDescent="0.25">
      <c r="A42" s="45" t="s">
        <v>239</v>
      </c>
      <c r="B42" s="12" t="s">
        <v>122</v>
      </c>
      <c r="C42" s="12">
        <v>20500291</v>
      </c>
      <c r="D42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2</v>
      </c>
      <c r="H42" s="21"/>
      <c r="M42" s="20"/>
      <c r="P42" s="21"/>
      <c r="Q42" s="11">
        <f>_xlfn.XLOOKUP(Tabulka1[[#This Row],[ČÍSLO CLUBU]],'13.6.2023'!D:D,'13.6.2023'!G:G)</f>
        <v>19</v>
      </c>
      <c r="R42" s="11">
        <f>_xlfn.XLOOKUP(Tabulka1[[#This Row],[ČÍSLO CLUBU]],'13.6.2023'!D:D,'13.6.2023'!I:I)</f>
        <v>34</v>
      </c>
      <c r="S42" s="11">
        <f>_xlfn.XLOOKUP(Tabulka1[[#This Row],[ČÍSLO CLUBU]],'13.6.2023'!D:D,'13.6.2023'!J:J)</f>
        <v>0</v>
      </c>
      <c r="T42" s="11">
        <f>Tabulka1[[#This Row],[BRUTTO 7]]+Tabulka1[[#This Row],[NETTO    8]]+Tabulka1[[#This Row],[TOP 3 (2)22]]</f>
        <v>53</v>
      </c>
      <c r="U42" s="20"/>
      <c r="X42" s="21"/>
      <c r="AC42" s="20">
        <f>_xlfn.XLOOKUP(Tabulka1[[#This Row],[JMÉNO]],'4.8.2023 Konopiště'!B:B,'4.8.2023 Konopiště'!K:K)</f>
        <v>36</v>
      </c>
      <c r="AD42" s="11">
        <f>_xlfn.XLOOKUP(Tabulka1[[#This Row],[ČÍSLO CLUBU]],'4.8.2023 Konopiště'!D:D,'4.8.2023 Konopiště'!I:I)</f>
        <v>36</v>
      </c>
      <c r="AE42" s="11">
        <f>_xlfn.XLOOKUP(Tabulka1[[#This Row],[ČÍSLO CLUBU]],'4.8.2023 Konopiště'!D:D,'4.8.2023 Konopiště'!J:J)</f>
        <v>0</v>
      </c>
      <c r="AF42" s="21">
        <f>Tabulka1[[#This Row],[TOP 3 (2)25]]+Tabulka1[[#This Row],[NETTO 17]]+Tabulka1[[#This Row],[BRUTTO 16  x2]]</f>
        <v>72</v>
      </c>
      <c r="AK42" s="20"/>
      <c r="AO42" s="54"/>
      <c r="AP42" s="50"/>
    </row>
    <row r="43" spans="1:42" x14ac:dyDescent="0.25">
      <c r="A43" s="45" t="s">
        <v>3</v>
      </c>
      <c r="B43" s="12" t="s">
        <v>4</v>
      </c>
      <c r="C43" s="12">
        <v>4603398</v>
      </c>
      <c r="D43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2</v>
      </c>
      <c r="E43" s="11">
        <f>_xlfn.XLOOKUP(Tabulka1[[#This Row],[ČÍSLO CLUBU]],'19.4.2023'!D:D,'19.4.2023'!G:G)</f>
        <v>25</v>
      </c>
      <c r="F43" s="11">
        <f>_xlfn.XLOOKUP(Tabulka1[[#This Row],[ČÍSLO CLUBU]],'19.4.2023'!D:D,'19.4.2023'!I:I)</f>
        <v>31</v>
      </c>
      <c r="G43" s="11">
        <f>_xlfn.XLOOKUP(Tabulka1[[#This Row],[ČÍSLO CLUBU]],'19.4.2023'!D:D,'19.4.2023'!J:J)</f>
        <v>0</v>
      </c>
      <c r="H43" s="21">
        <f>Tabulka1[[#This Row],[BRUTTO ]]+Tabulka1[[#This Row],[NETTO]]+Tabulka1[[#This Row],[TOP 3]]</f>
        <v>56</v>
      </c>
      <c r="M43" s="20">
        <f>_xlfn.XLOOKUP(Tabulka1[[#This Row],[ČÍSLO CLUBU]],'24.5.2023 Dýšina'!D:D,'24.5.2023 Dýšina'!K:K)</f>
        <v>44</v>
      </c>
      <c r="N43" s="11">
        <f>_xlfn.XLOOKUP(Tabulka1[[#This Row],[ČÍSLO CLUBU]],'24.5.2023 Dýšina'!D:D,'24.5.2023 Dýšina'!I:I)</f>
        <v>31</v>
      </c>
      <c r="O43" s="11">
        <f>_xlfn.XLOOKUP(Tabulka1[[#This Row],[ČÍSLO CLUBU]],'24.5.2023 Dýšina'!D:D,'24.5.2023 Dýšina'!J:J)</f>
        <v>0</v>
      </c>
      <c r="P43" s="21">
        <f>Tabulka1[[#This Row],[BRUTTO 4 x2]]+Tabulka1[[#This Row],[NETTO    5]]+Tabulka1[[#This Row],[TOP 3 (2)2]]</f>
        <v>75</v>
      </c>
      <c r="U43" s="20"/>
      <c r="X43" s="21"/>
      <c r="AC43" s="20"/>
      <c r="AF43" s="21"/>
      <c r="AK43" s="20"/>
      <c r="AO43" s="54"/>
      <c r="AP43" s="50"/>
    </row>
    <row r="44" spans="1:42" x14ac:dyDescent="0.25">
      <c r="A44" s="45" t="s">
        <v>180</v>
      </c>
      <c r="B44" s="12" t="s">
        <v>34</v>
      </c>
      <c r="C44" s="12">
        <v>11102750</v>
      </c>
      <c r="D44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2</v>
      </c>
      <c r="H44" s="21"/>
      <c r="M44" s="20">
        <f>_xlfn.XLOOKUP(Tabulka1[[#This Row],[ČÍSLO CLUBU]],'24.5.2023 Dýšina'!D:D,'24.5.2023 Dýšina'!K:K)</f>
        <v>24</v>
      </c>
      <c r="N44" s="11">
        <f>_xlfn.XLOOKUP(Tabulka1[[#This Row],[ČÍSLO CLUBU]],'24.5.2023 Dýšina'!D:D,'24.5.2023 Dýšina'!I:I)</f>
        <v>33</v>
      </c>
      <c r="O44" s="11">
        <f>_xlfn.XLOOKUP(Tabulka1[[#This Row],[ČÍSLO CLUBU]],'24.5.2023 Dýšina'!D:D,'24.5.2023 Dýšina'!J:J)</f>
        <v>0</v>
      </c>
      <c r="P44" s="21">
        <f>Tabulka1[[#This Row],[BRUTTO 4 x2]]+Tabulka1[[#This Row],[NETTO    5]]+Tabulka1[[#This Row],[TOP 3 (2)2]]</f>
        <v>57</v>
      </c>
      <c r="Q44" s="11">
        <f>_xlfn.XLOOKUP(Tabulka1[[#This Row],[ČÍSLO CLUBU]],'13.6.2023'!D:D,'13.6.2023'!G:G)</f>
        <v>11</v>
      </c>
      <c r="R44" s="11">
        <f>_xlfn.XLOOKUP(Tabulka1[[#This Row],[ČÍSLO CLUBU]],'13.6.2023'!D:D,'13.6.2023'!I:I)</f>
        <v>31</v>
      </c>
      <c r="S44" s="11">
        <f>_xlfn.XLOOKUP(Tabulka1[[#This Row],[ČÍSLO CLUBU]],'13.6.2023'!D:D,'13.6.2023'!J:J)</f>
        <v>0</v>
      </c>
      <c r="T44" s="11">
        <f>Tabulka1[[#This Row],[BRUTTO 7]]+Tabulka1[[#This Row],[NETTO    8]]+Tabulka1[[#This Row],[TOP 3 (2)22]]</f>
        <v>42</v>
      </c>
      <c r="U44" s="20"/>
      <c r="X44" s="21"/>
      <c r="AC44" s="20"/>
      <c r="AF44" s="21"/>
      <c r="AK44" s="20"/>
      <c r="AO44" s="54"/>
      <c r="AP44" s="50"/>
    </row>
    <row r="45" spans="1:42" x14ac:dyDescent="0.25">
      <c r="A45" s="45" t="s">
        <v>172</v>
      </c>
      <c r="B45" s="12" t="s">
        <v>173</v>
      </c>
      <c r="C45" s="12">
        <v>13900253</v>
      </c>
      <c r="D45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2</v>
      </c>
      <c r="H45" s="21"/>
      <c r="M45" s="20">
        <f>_xlfn.XLOOKUP(Tabulka1[[#This Row],[ČÍSLO CLUBU]],'24.5.2023 Dýšina'!D:D,'24.5.2023 Dýšina'!K:K)</f>
        <v>26</v>
      </c>
      <c r="N45" s="11">
        <f>_xlfn.XLOOKUP(Tabulka1[[#This Row],[ČÍSLO CLUBU]],'24.5.2023 Dýšina'!D:D,'24.5.2023 Dýšina'!I:I)</f>
        <v>30</v>
      </c>
      <c r="O45" s="11">
        <f>_xlfn.XLOOKUP(Tabulka1[[#This Row],[ČÍSLO CLUBU]],'24.5.2023 Dýšina'!D:D,'24.5.2023 Dýšina'!J:J)</f>
        <v>0</v>
      </c>
      <c r="P45" s="21">
        <f>Tabulka1[[#This Row],[BRUTTO 4 x2]]+Tabulka1[[#This Row],[NETTO    5]]+Tabulka1[[#This Row],[TOP 3 (2)2]]</f>
        <v>56</v>
      </c>
      <c r="Q45" s="11">
        <f>_xlfn.XLOOKUP(Tabulka1[[#This Row],[ČÍSLO CLUBU]],'13.6.2023'!D:D,'13.6.2023'!G:G)</f>
        <v>11</v>
      </c>
      <c r="R45" s="11">
        <f>_xlfn.XLOOKUP(Tabulka1[[#This Row],[ČÍSLO CLUBU]],'13.6.2023'!D:D,'13.6.2023'!I:I)</f>
        <v>33</v>
      </c>
      <c r="S45" s="11">
        <f>_xlfn.XLOOKUP(Tabulka1[[#This Row],[ČÍSLO CLUBU]],'13.6.2023'!D:D,'13.6.2023'!J:J)</f>
        <v>0</v>
      </c>
      <c r="T45" s="11">
        <f>Tabulka1[[#This Row],[BRUTTO 7]]+Tabulka1[[#This Row],[NETTO    8]]+Tabulka1[[#This Row],[TOP 3 (2)22]]</f>
        <v>44</v>
      </c>
      <c r="U45" s="20"/>
      <c r="X45" s="21"/>
      <c r="AC45" s="20"/>
      <c r="AF45" s="21"/>
      <c r="AK45" s="20"/>
      <c r="AO45" s="54"/>
      <c r="AP45" s="50"/>
    </row>
    <row r="46" spans="1:42" x14ac:dyDescent="0.25">
      <c r="A46" s="45" t="s">
        <v>365</v>
      </c>
      <c r="B46" s="12" t="s">
        <v>43</v>
      </c>
      <c r="C46" s="12">
        <v>1004898</v>
      </c>
      <c r="D46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2</v>
      </c>
      <c r="H46" s="21"/>
      <c r="M46" s="20"/>
      <c r="P46" s="21"/>
      <c r="U46" s="20"/>
      <c r="X46" s="21"/>
      <c r="Y46" s="11">
        <f>_xlfn.XLOOKUP(Tabulka1[[#This Row],[ČÍSLO CLUBU]],'13.7.2023'!D:D,'13.7.2023'!G:G)</f>
        <v>13</v>
      </c>
      <c r="Z46" s="11">
        <f>_xlfn.XLOOKUP(Tabulka1[[#This Row],[ČÍSLO CLUBU]],'13.7.2023'!D:D,'13.7.2023'!I:I)</f>
        <v>31</v>
      </c>
      <c r="AA46" s="11">
        <f>_xlfn.XLOOKUP(Tabulka1[[#This Row],[ČÍSLO CLUBU]],'13.7.2023'!D:D,'13.7.2023'!J:J)</f>
        <v>0</v>
      </c>
      <c r="AB46" s="11">
        <f>Tabulka1[[#This Row],[BRUTTO 13          ]]+Tabulka1[[#This Row],[NETTO 14]]+Tabulka1[[#This Row],[TOP 3 (2)24]]</f>
        <v>44</v>
      </c>
      <c r="AC46" s="20">
        <f>_xlfn.XLOOKUP(Tabulka1[[#This Row],[JMÉNO]],'4.8.2023 Konopiště'!B:B,'4.8.2023 Konopiště'!K:K)</f>
        <v>22</v>
      </c>
      <c r="AD46" s="11">
        <f>_xlfn.XLOOKUP(Tabulka1[[#This Row],[ČÍSLO CLUBU]],'4.8.2023 Konopiště'!D:D,'4.8.2023 Konopiště'!I:I)</f>
        <v>30</v>
      </c>
      <c r="AE46" s="11">
        <f>_xlfn.XLOOKUP(Tabulka1[[#This Row],[ČÍSLO CLUBU]],'4.8.2023 Konopiště'!D:D,'4.8.2023 Konopiště'!J:J)</f>
        <v>0</v>
      </c>
      <c r="AF46" s="21">
        <f>Tabulka1[[#This Row],[TOP 3 (2)25]]+Tabulka1[[#This Row],[NETTO 17]]+Tabulka1[[#This Row],[BRUTTO 16  x2]]</f>
        <v>52</v>
      </c>
      <c r="AK46" s="20"/>
      <c r="AO46" s="54"/>
      <c r="AP46" s="50"/>
    </row>
    <row r="47" spans="1:42" x14ac:dyDescent="0.25">
      <c r="A47" s="45" t="s">
        <v>93</v>
      </c>
      <c r="B47" s="12" t="s">
        <v>94</v>
      </c>
      <c r="C47" s="12">
        <v>14101482</v>
      </c>
      <c r="D47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2</v>
      </c>
      <c r="E47" s="11">
        <f>_xlfn.XLOOKUP(Tabulka1[[#This Row],[ČÍSLO CLUBU]],'19.4.2023'!D:D,'19.4.2023'!G:G)</f>
        <v>4</v>
      </c>
      <c r="F47" s="11">
        <f>_xlfn.XLOOKUP(Tabulka1[[#This Row],[ČÍSLO CLUBU]],'19.4.2023'!D:D,'19.4.2023'!I:I)</f>
        <v>31</v>
      </c>
      <c r="G47" s="11">
        <f>_xlfn.XLOOKUP(Tabulka1[[#This Row],[ČÍSLO CLUBU]],'19.4.2023'!D:D,'19.4.2023'!J:J)</f>
        <v>20</v>
      </c>
      <c r="H47" s="21">
        <f>Tabulka1[[#This Row],[BRUTTO ]]+Tabulka1[[#This Row],[NETTO]]+Tabulka1[[#This Row],[TOP 3]]</f>
        <v>55</v>
      </c>
      <c r="M47" s="20"/>
      <c r="P47" s="21"/>
      <c r="U47" s="20"/>
      <c r="X47" s="21"/>
      <c r="Y47" s="11">
        <f>_xlfn.XLOOKUP(Tabulka1[[#This Row],[ČÍSLO CLUBU]],'13.7.2023'!D:D,'13.7.2023'!G:G)</f>
        <v>3</v>
      </c>
      <c r="Z47" s="11">
        <f>_xlfn.XLOOKUP(Tabulka1[[#This Row],[ČÍSLO CLUBU]],'13.7.2023'!D:D,'13.7.2023'!I:I)</f>
        <v>35</v>
      </c>
      <c r="AA47" s="11">
        <f>_xlfn.XLOOKUP(Tabulka1[[#This Row],[ČÍSLO CLUBU]],'13.7.2023'!D:D,'13.7.2023'!J:J)</f>
        <v>20</v>
      </c>
      <c r="AB47" s="11">
        <f>Tabulka1[[#This Row],[BRUTTO 13          ]]+Tabulka1[[#This Row],[NETTO 14]]+Tabulka1[[#This Row],[TOP 3 (2)24]]</f>
        <v>58</v>
      </c>
      <c r="AC47" s="20"/>
      <c r="AF47" s="21"/>
      <c r="AK47" s="20"/>
      <c r="AO47" s="54"/>
      <c r="AP47" s="50"/>
    </row>
    <row r="48" spans="1:42" x14ac:dyDescent="0.25">
      <c r="A48" s="45" t="s">
        <v>263</v>
      </c>
      <c r="B48" s="12" t="s">
        <v>7</v>
      </c>
      <c r="C48" s="12">
        <v>18004151</v>
      </c>
      <c r="D48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2</v>
      </c>
      <c r="H48" s="21"/>
      <c r="M48" s="20"/>
      <c r="P48" s="21"/>
      <c r="Q48" s="11">
        <f>_xlfn.XLOOKUP(Tabulka1[[#This Row],[ČÍSLO CLUBU]],'13.6.2023'!D:D,'13.6.2023'!G:G)</f>
        <v>11</v>
      </c>
      <c r="R48" s="11">
        <f>_xlfn.XLOOKUP(Tabulka1[[#This Row],[ČÍSLO CLUBU]],'13.6.2023'!D:D,'13.6.2023'!I:I)</f>
        <v>31</v>
      </c>
      <c r="S48" s="11">
        <f>_xlfn.XLOOKUP(Tabulka1[[#This Row],[ČÍSLO CLUBU]],'13.6.2023'!D:D,'13.6.2023'!J:J)</f>
        <v>0</v>
      </c>
      <c r="T48" s="11">
        <f>Tabulka1[[#This Row],[BRUTTO 7]]+Tabulka1[[#This Row],[NETTO    8]]+Tabulka1[[#This Row],[TOP 3 (2)22]]</f>
        <v>42</v>
      </c>
      <c r="U48" s="20"/>
      <c r="X48" s="21"/>
      <c r="AC48" s="20">
        <f>_xlfn.XLOOKUP(Tabulka1[[#This Row],[JMÉNO]],'4.8.2023 Konopiště'!B:B,'4.8.2023 Konopiště'!K:K)</f>
        <v>26</v>
      </c>
      <c r="AD48" s="11">
        <f>_xlfn.XLOOKUP(Tabulka1[[#This Row],[ČÍSLO CLUBU]],'4.8.2023 Konopiště'!D:D,'4.8.2023 Konopiště'!I:I)</f>
        <v>37</v>
      </c>
      <c r="AE48" s="11">
        <f>_xlfn.XLOOKUP(Tabulka1[[#This Row],[ČÍSLO CLUBU]],'4.8.2023 Konopiště'!D:D,'4.8.2023 Konopiště'!J:J)</f>
        <v>0</v>
      </c>
      <c r="AF48" s="21">
        <f>Tabulka1[[#This Row],[TOP 3 (2)25]]+Tabulka1[[#This Row],[NETTO 17]]+Tabulka1[[#This Row],[BRUTTO 16  x2]]</f>
        <v>63</v>
      </c>
      <c r="AK48" s="20"/>
      <c r="AO48" s="54"/>
      <c r="AP48" s="50"/>
    </row>
    <row r="49" spans="1:42" x14ac:dyDescent="0.25">
      <c r="A49" s="45" t="s">
        <v>52</v>
      </c>
      <c r="B49" s="12" t="s">
        <v>1</v>
      </c>
      <c r="C49" s="12">
        <v>9200725</v>
      </c>
      <c r="D49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2</v>
      </c>
      <c r="E49" s="11">
        <f>_xlfn.XLOOKUP(Tabulka1[[#This Row],[ČÍSLO CLUBU]],'19.4.2023'!D:D,'19.4.2023'!G:G)</f>
        <v>14</v>
      </c>
      <c r="F49" s="11">
        <f>_xlfn.XLOOKUP(Tabulka1[[#This Row],[ČÍSLO CLUBU]],'19.4.2023'!D:D,'19.4.2023'!I:I)</f>
        <v>31</v>
      </c>
      <c r="G49" s="11">
        <f>_xlfn.XLOOKUP(Tabulka1[[#This Row],[ČÍSLO CLUBU]],'19.4.2023'!D:D,'19.4.2023'!J:J)</f>
        <v>0</v>
      </c>
      <c r="H49" s="21">
        <f>Tabulka1[[#This Row],[BRUTTO ]]+Tabulka1[[#This Row],[NETTO]]+Tabulka1[[#This Row],[TOP 3]]</f>
        <v>45</v>
      </c>
      <c r="M49" s="20"/>
      <c r="P49" s="21"/>
      <c r="U49" s="20">
        <f>_xlfn.XLOOKUP(Tabulka1[[#This Row],[ČÍSLO CLUBU]],'29.6.2023'!D:D,'29.6.2023'!G:G)</f>
        <v>23</v>
      </c>
      <c r="V49" s="11">
        <f>_xlfn.XLOOKUP(Tabulka1[[#This Row],[ČÍSLO CLUBU]],'29.6.2023'!D:D,'29.6.2023'!I:I)</f>
        <v>37</v>
      </c>
      <c r="W49" s="11">
        <f>_xlfn.XLOOKUP(Tabulka1[[#This Row],[ČÍSLO CLUBU]],'29.6.2023'!D:D,'29.6.2023'!J:J)</f>
        <v>20</v>
      </c>
      <c r="X49" s="21">
        <f>Tabulka1[[#This Row],[BRUTTO 10]]+Tabulka1[[#This Row],[NETTO 11]]+Tabulka1[[#This Row],[TOP 3 (2)23]]</f>
        <v>80</v>
      </c>
      <c r="AC49" s="20"/>
      <c r="AF49" s="21"/>
      <c r="AK49" s="20"/>
      <c r="AO49" s="54"/>
      <c r="AP49" s="50"/>
    </row>
    <row r="50" spans="1:42" x14ac:dyDescent="0.25">
      <c r="A50" s="45" t="s">
        <v>343</v>
      </c>
      <c r="B50" s="12" t="s">
        <v>344</v>
      </c>
      <c r="C50" s="12">
        <v>22000260</v>
      </c>
      <c r="D50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2</v>
      </c>
      <c r="H50" s="21"/>
      <c r="M50" s="20"/>
      <c r="P50" s="21"/>
      <c r="U50" s="20"/>
      <c r="X50" s="21"/>
      <c r="Y50" s="11">
        <f>_xlfn.XLOOKUP(Tabulka1[[#This Row],[ČÍSLO CLUBU]],'13.7.2023'!D:D,'13.7.2023'!G:G)</f>
        <v>18</v>
      </c>
      <c r="Z50" s="11">
        <f>_xlfn.XLOOKUP(Tabulka1[[#This Row],[ČÍSLO CLUBU]],'13.7.2023'!D:D,'13.7.2023'!I:I)</f>
        <v>30</v>
      </c>
      <c r="AA50" s="11">
        <f>_xlfn.XLOOKUP(Tabulka1[[#This Row],[ČÍSLO CLUBU]],'13.7.2023'!D:D,'13.7.2023'!J:J)</f>
        <v>0</v>
      </c>
      <c r="AB50" s="11">
        <f>Tabulka1[[#This Row],[BRUTTO 13          ]]+Tabulka1[[#This Row],[NETTO 14]]+Tabulka1[[#This Row],[TOP 3 (2)24]]</f>
        <v>48</v>
      </c>
      <c r="AC50" s="20">
        <f>_xlfn.XLOOKUP(Tabulka1[[#This Row],[JMÉNO]],'4.8.2023 Konopiště'!B:B,'4.8.2023 Konopiště'!K:K)</f>
        <v>30</v>
      </c>
      <c r="AD50" s="11">
        <f>_xlfn.XLOOKUP(Tabulka1[[#This Row],[ČÍSLO CLUBU]],'4.8.2023 Konopiště'!D:D,'4.8.2023 Konopiště'!I:I)</f>
        <v>28</v>
      </c>
      <c r="AE50" s="11">
        <f>_xlfn.XLOOKUP(Tabulka1[[#This Row],[ČÍSLO CLUBU]],'4.8.2023 Konopiště'!D:D,'4.8.2023 Konopiště'!J:J)</f>
        <v>0</v>
      </c>
      <c r="AF50" s="21">
        <f>Tabulka1[[#This Row],[TOP 3 (2)25]]+Tabulka1[[#This Row],[NETTO 17]]+Tabulka1[[#This Row],[BRUTTO 16  x2]]</f>
        <v>58</v>
      </c>
      <c r="AK50" s="20"/>
      <c r="AO50" s="54"/>
      <c r="AP50" s="50"/>
    </row>
    <row r="51" spans="1:42" x14ac:dyDescent="0.25">
      <c r="A51" s="45" t="s">
        <v>48</v>
      </c>
      <c r="B51" s="12" t="s">
        <v>34</v>
      </c>
      <c r="C51" s="12">
        <v>11102701</v>
      </c>
      <c r="D51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2</v>
      </c>
      <c r="E51" s="11">
        <f>_xlfn.XLOOKUP(Tabulka1[[#This Row],[ČÍSLO CLUBU]],'19.4.2023'!D:D,'19.4.2023'!G:G)</f>
        <v>15</v>
      </c>
      <c r="F51" s="11">
        <f>_xlfn.XLOOKUP(Tabulka1[[#This Row],[ČÍSLO CLUBU]],'19.4.2023'!D:D,'19.4.2023'!I:I)</f>
        <v>32</v>
      </c>
      <c r="G51" s="11">
        <f>_xlfn.XLOOKUP(Tabulka1[[#This Row],[ČÍSLO CLUBU]],'19.4.2023'!D:D,'19.4.2023'!J:J)</f>
        <v>0</v>
      </c>
      <c r="H51" s="21">
        <f>Tabulka1[[#This Row],[BRUTTO ]]+Tabulka1[[#This Row],[NETTO]]+Tabulka1[[#This Row],[TOP 3]]</f>
        <v>47</v>
      </c>
      <c r="I51" s="11">
        <f>_xlfn.XLOOKUP(Tabulka1[[#This Row],[ČÍSLO CLUBU]],'2.5.2023'!D:D,'2.5.2023'!G:G)</f>
        <v>14</v>
      </c>
      <c r="J51" s="11">
        <f>_xlfn.XLOOKUP(Tabulka1[[#This Row],[ČÍSLO CLUBU]],'2.5.2023'!D:D,'2.5.2023'!I:I)</f>
        <v>29</v>
      </c>
      <c r="K51" s="11">
        <f>_xlfn.XLOOKUP(Tabulka1[[#This Row],[ČÍSLO CLUBU]],'2.5.2023'!D:D,'2.5.2023'!J:J)</f>
        <v>0</v>
      </c>
      <c r="L51" s="11">
        <f>Tabulka1[[#This Row],[BRUTTO]]+Tabulka1[[#This Row],[NETTO2]]+Tabulka1[[#This Row],[TOP 3 (2)]]</f>
        <v>43</v>
      </c>
      <c r="M51" s="20"/>
      <c r="P51" s="21"/>
      <c r="U51" s="20"/>
      <c r="X51" s="21"/>
      <c r="AC51" s="20"/>
      <c r="AF51" s="21"/>
      <c r="AK51" s="20"/>
      <c r="AO51" s="54"/>
      <c r="AP51" s="50"/>
    </row>
    <row r="52" spans="1:42" x14ac:dyDescent="0.25">
      <c r="A52" s="45" t="s">
        <v>474</v>
      </c>
      <c r="B52" s="12" t="s">
        <v>23</v>
      </c>
      <c r="C52" s="12">
        <v>9807578</v>
      </c>
      <c r="D52" s="76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2</v>
      </c>
      <c r="E52" s="64"/>
      <c r="F52" s="64"/>
      <c r="G52" s="64"/>
      <c r="H52" s="66"/>
      <c r="I52" s="64"/>
      <c r="J52" s="64"/>
      <c r="K52" s="64"/>
      <c r="L52" s="64"/>
      <c r="M52" s="65"/>
      <c r="N52" s="64"/>
      <c r="O52" s="64"/>
      <c r="P52" s="66"/>
      <c r="Q52" s="64"/>
      <c r="R52" s="64"/>
      <c r="S52" s="64"/>
      <c r="T52" s="64"/>
      <c r="U52" s="65"/>
      <c r="V52" s="64"/>
      <c r="W52" s="64"/>
      <c r="X52" s="66"/>
      <c r="Y52" s="64"/>
      <c r="Z52" s="64"/>
      <c r="AA52" s="64"/>
      <c r="AB52" s="64"/>
      <c r="AC52" s="20">
        <f>_xlfn.XLOOKUP(Tabulka1[[#This Row],[JMÉNO]],'4.8.2023 Konopiště'!B:B,'4.8.2023 Konopiště'!K:K)</f>
        <v>28</v>
      </c>
      <c r="AD52" s="11">
        <f>_xlfn.XLOOKUP(Tabulka1[[#This Row],[ČÍSLO CLUBU]],'4.8.2023 Konopiště'!D:D,'4.8.2023 Konopiště'!I:I)</f>
        <v>35</v>
      </c>
      <c r="AE52" s="11">
        <f>_xlfn.XLOOKUP(Tabulka1[[#This Row],[ČÍSLO CLUBU]],'4.8.2023 Konopiště'!D:D,'4.8.2023 Konopiště'!J:J)</f>
        <v>0</v>
      </c>
      <c r="AF52" s="21">
        <f>Tabulka1[[#This Row],[TOP 3 (2)25]]+Tabulka1[[#This Row],[NETTO 17]]+Tabulka1[[#This Row],[BRUTTO 16  x2]]</f>
        <v>63</v>
      </c>
      <c r="AG52" s="11">
        <f>_xlfn.XLOOKUP(Tabulka1[[#This Row],[ČÍSLO CLUBU]],'10.9.2023'!D:D,'10.9.2023'!G:G)</f>
        <v>13</v>
      </c>
      <c r="AH52" s="11">
        <f>_xlfn.XLOOKUP(Tabulka1[[#This Row],[ČÍSLO CLUBU]],'10.9.2023'!D:D,'10.9.2023'!I:I)</f>
        <v>33</v>
      </c>
      <c r="AI52" s="11">
        <f>_xlfn.XLOOKUP(Tabulka1[[#This Row],[ČÍSLO CLUBU]],'10.9.2023'!D:D,'10.9.2023'!J:J)</f>
        <v>0</v>
      </c>
      <c r="AJ52" s="11">
        <f>Tabulka1[[#This Row],[TOP 3 (2)26]]+Tabulka1[[#This Row],[NETTO 20]]+Tabulka1[[#This Row],[BRUTTO 19    ]]</f>
        <v>46</v>
      </c>
      <c r="AK52" s="20"/>
      <c r="AO52" s="67"/>
      <c r="AP52" s="50"/>
    </row>
    <row r="53" spans="1:42" x14ac:dyDescent="0.25">
      <c r="A53" s="45" t="s">
        <v>207</v>
      </c>
      <c r="B53" s="12" t="s">
        <v>1</v>
      </c>
      <c r="C53" s="12">
        <v>9200336</v>
      </c>
      <c r="D53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2</v>
      </c>
      <c r="H53" s="21"/>
      <c r="M53" s="20">
        <f>_xlfn.XLOOKUP(Tabulka1[[#This Row],[ČÍSLO CLUBU]],'24.5.2023 Dýšina'!D:D,'24.5.2023 Dýšina'!K:K)</f>
        <v>4</v>
      </c>
      <c r="N53" s="11">
        <f>_xlfn.XLOOKUP(Tabulka1[[#This Row],[ČÍSLO CLUBU]],'24.5.2023 Dýšina'!D:D,'24.5.2023 Dýšina'!I:I)</f>
        <v>25</v>
      </c>
      <c r="O53" s="11">
        <f>_xlfn.XLOOKUP(Tabulka1[[#This Row],[ČÍSLO CLUBU]],'24.5.2023 Dýšina'!D:D,'24.5.2023 Dýšina'!J:J)</f>
        <v>0</v>
      </c>
      <c r="P53" s="21">
        <f>Tabulka1[[#This Row],[BRUTTO 4 x2]]+Tabulka1[[#This Row],[NETTO    5]]+Tabulka1[[#This Row],[TOP 3 (2)2]]</f>
        <v>29</v>
      </c>
      <c r="U53" s="20"/>
      <c r="X53" s="21"/>
      <c r="AC53" s="20"/>
      <c r="AF53" s="21"/>
      <c r="AG53" s="11">
        <f>_xlfn.XLOOKUP(Tabulka1[[#This Row],[ČÍSLO CLUBU]],'10.9.2023'!D:D,'10.9.2023'!G:G)</f>
        <v>3</v>
      </c>
      <c r="AH53" s="11">
        <f>_xlfn.XLOOKUP(Tabulka1[[#This Row],[ČÍSLO CLUBU]],'10.9.2023'!D:D,'10.9.2023'!I:I)</f>
        <v>29</v>
      </c>
      <c r="AI53" s="11">
        <f>_xlfn.XLOOKUP(Tabulka1[[#This Row],[ČÍSLO CLUBU]],'10.9.2023'!D:D,'10.9.2023'!J:J)</f>
        <v>0</v>
      </c>
      <c r="AJ53" s="11">
        <f>Tabulka1[[#This Row],[TOP 3 (2)26]]+Tabulka1[[#This Row],[NETTO 20]]+Tabulka1[[#This Row],[BRUTTO 19    ]]</f>
        <v>32</v>
      </c>
      <c r="AK53" s="20"/>
      <c r="AO53" s="54"/>
      <c r="AP53" s="50"/>
    </row>
    <row r="54" spans="1:42" x14ac:dyDescent="0.25">
      <c r="A54" s="45" t="s">
        <v>308</v>
      </c>
      <c r="B54" s="12" t="s">
        <v>1</v>
      </c>
      <c r="C54" s="12">
        <v>9200685</v>
      </c>
      <c r="D54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54" s="21"/>
      <c r="M54" s="20"/>
      <c r="P54" s="21"/>
      <c r="U54" s="20">
        <f>_xlfn.XLOOKUP(Tabulka1[[#This Row],[ČÍSLO CLUBU]],'29.6.2023'!D:D,'29.6.2023'!G:G)</f>
        <v>12</v>
      </c>
      <c r="V54" s="11">
        <f>_xlfn.XLOOKUP(Tabulka1[[#This Row],[ČÍSLO CLUBU]],'29.6.2023'!D:D,'29.6.2023'!I:I)</f>
        <v>20</v>
      </c>
      <c r="W54" s="11">
        <f>_xlfn.XLOOKUP(Tabulka1[[#This Row],[ČÍSLO CLUBU]],'29.6.2023'!D:D,'29.6.2023'!J:J)</f>
        <v>0</v>
      </c>
      <c r="X54" s="21">
        <f>Tabulka1[[#This Row],[BRUTTO 10]]+Tabulka1[[#This Row],[NETTO 11]]+Tabulka1[[#This Row],[TOP 3 (2)23]]</f>
        <v>32</v>
      </c>
      <c r="AC54" s="20"/>
      <c r="AF54" s="21"/>
      <c r="AK54" s="20"/>
      <c r="AO54" s="54"/>
      <c r="AP54" s="50"/>
    </row>
    <row r="55" spans="1:42" x14ac:dyDescent="0.25">
      <c r="A55" s="45" t="s">
        <v>233</v>
      </c>
      <c r="B55" s="12" t="s">
        <v>28</v>
      </c>
      <c r="C55" s="12">
        <v>16402373</v>
      </c>
      <c r="D55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55" s="21"/>
      <c r="M55" s="20"/>
      <c r="P55" s="21"/>
      <c r="Q55" s="11">
        <f>_xlfn.XLOOKUP(Tabulka1[[#This Row],[ČÍSLO CLUBU]],'13.6.2023'!D:D,'13.6.2023'!G:G)</f>
        <v>20</v>
      </c>
      <c r="R55" s="11">
        <f>_xlfn.XLOOKUP(Tabulka1[[#This Row],[ČÍSLO CLUBU]],'13.6.2023'!D:D,'13.6.2023'!I:I)</f>
        <v>34</v>
      </c>
      <c r="S55" s="11">
        <f>_xlfn.XLOOKUP(Tabulka1[[#This Row],[ČÍSLO CLUBU]],'13.6.2023'!D:D,'13.6.2023'!J:J)</f>
        <v>0</v>
      </c>
      <c r="T55" s="11">
        <f>Tabulka1[[#This Row],[BRUTTO 7]]+Tabulka1[[#This Row],[NETTO    8]]+Tabulka1[[#This Row],[TOP 3 (2)22]]</f>
        <v>54</v>
      </c>
      <c r="U55" s="20"/>
      <c r="X55" s="21"/>
      <c r="AC55" s="20"/>
      <c r="AF55" s="21"/>
      <c r="AK55" s="20"/>
      <c r="AO55" s="54"/>
      <c r="AP55" s="50"/>
    </row>
    <row r="56" spans="1:42" x14ac:dyDescent="0.25">
      <c r="A56" s="45" t="s">
        <v>0</v>
      </c>
      <c r="B56" s="12" t="s">
        <v>1</v>
      </c>
      <c r="C56" s="12">
        <v>9200490</v>
      </c>
      <c r="D56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56" s="11">
        <f>_xlfn.XLOOKUP(Tabulka1[[#This Row],[ČÍSLO CLUBU]],'19.4.2023'!D:D,'19.4.2023'!G:G)</f>
        <v>30</v>
      </c>
      <c r="F56" s="11">
        <f>_xlfn.XLOOKUP(Tabulka1[[#This Row],[ČÍSLO CLUBU]],'19.4.2023'!D:D,'19.4.2023'!I:I)</f>
        <v>31</v>
      </c>
      <c r="G56" s="11">
        <f>_xlfn.XLOOKUP(Tabulka1[[#This Row],[ČÍSLO CLUBU]],'19.4.2023'!D:D,'19.4.2023'!J:J)</f>
        <v>0</v>
      </c>
      <c r="H56" s="21">
        <f>Tabulka1[[#This Row],[BRUTTO ]]+Tabulka1[[#This Row],[NETTO]]+Tabulka1[[#This Row],[TOP 3]]</f>
        <v>61</v>
      </c>
      <c r="M56" s="20"/>
      <c r="P56" s="21"/>
      <c r="U56" s="20"/>
      <c r="X56" s="21"/>
      <c r="AC56" s="20"/>
      <c r="AF56" s="21"/>
      <c r="AK56" s="20"/>
      <c r="AO56" s="54"/>
      <c r="AP56" s="50"/>
    </row>
    <row r="57" spans="1:42" x14ac:dyDescent="0.25">
      <c r="A57" s="45" t="s">
        <v>449</v>
      </c>
      <c r="B57" s="12" t="s">
        <v>115</v>
      </c>
      <c r="C57" s="12">
        <v>12201614</v>
      </c>
      <c r="D57" s="76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57" s="64"/>
      <c r="F57" s="64"/>
      <c r="G57" s="64"/>
      <c r="H57" s="66"/>
      <c r="I57" s="64"/>
      <c r="J57" s="64"/>
      <c r="K57" s="64"/>
      <c r="L57" s="64"/>
      <c r="M57" s="65"/>
      <c r="N57" s="64"/>
      <c r="O57" s="64"/>
      <c r="P57" s="66"/>
      <c r="Q57" s="64"/>
      <c r="R57" s="64"/>
      <c r="S57" s="64"/>
      <c r="T57" s="64"/>
      <c r="U57" s="65"/>
      <c r="V57" s="64"/>
      <c r="W57" s="64"/>
      <c r="X57" s="66"/>
      <c r="Y57" s="64"/>
      <c r="Z57" s="64"/>
      <c r="AA57" s="64"/>
      <c r="AB57" s="64"/>
      <c r="AC57" s="20">
        <f>_xlfn.XLOOKUP(Tabulka1[[#This Row],[JMÉNO]],'4.8.2023 Konopiště'!B:B,'4.8.2023 Konopiště'!K:K)</f>
        <v>46</v>
      </c>
      <c r="AD57" s="11">
        <f>_xlfn.XLOOKUP(Tabulka1[[#This Row],[ČÍSLO CLUBU]],'4.8.2023 Konopiště'!D:D,'4.8.2023 Konopiště'!I:I)</f>
        <v>33</v>
      </c>
      <c r="AE57" s="11">
        <f>_xlfn.XLOOKUP(Tabulka1[[#This Row],[ČÍSLO CLUBU]],'4.8.2023 Konopiště'!D:D,'4.8.2023 Konopiště'!J:J)</f>
        <v>0</v>
      </c>
      <c r="AF57" s="21">
        <f>Tabulka1[[#This Row],[TOP 3 (2)25]]+Tabulka1[[#This Row],[NETTO 17]]+Tabulka1[[#This Row],[BRUTTO 16  x2]]</f>
        <v>79</v>
      </c>
      <c r="AK57" s="20"/>
      <c r="AO57" s="67"/>
      <c r="AP57" s="50"/>
    </row>
    <row r="58" spans="1:42" x14ac:dyDescent="0.25">
      <c r="A58" s="45" t="s">
        <v>304</v>
      </c>
      <c r="B58" s="12" t="s">
        <v>80</v>
      </c>
      <c r="C58" s="12">
        <v>12502958</v>
      </c>
      <c r="D58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58" s="21"/>
      <c r="M58" s="20"/>
      <c r="P58" s="21"/>
      <c r="U58" s="20">
        <f>_xlfn.XLOOKUP(Tabulka1[[#This Row],[ČÍSLO CLUBU]],'29.6.2023'!D:D,'29.6.2023'!G:G)</f>
        <v>14</v>
      </c>
      <c r="V58" s="11">
        <f>_xlfn.XLOOKUP(Tabulka1[[#This Row],[ČÍSLO CLUBU]],'29.6.2023'!D:D,'29.6.2023'!I:I)</f>
        <v>38</v>
      </c>
      <c r="W58" s="11">
        <f>_xlfn.XLOOKUP(Tabulka1[[#This Row],[ČÍSLO CLUBU]],'29.6.2023'!D:D,'29.6.2023'!J:J)</f>
        <v>20</v>
      </c>
      <c r="X58" s="21">
        <f>Tabulka1[[#This Row],[BRUTTO 10]]+Tabulka1[[#This Row],[NETTO 11]]+Tabulka1[[#This Row],[TOP 3 (2)23]]</f>
        <v>72</v>
      </c>
      <c r="AC58" s="20"/>
      <c r="AF58" s="21"/>
      <c r="AK58" s="20"/>
      <c r="AO58" s="54"/>
      <c r="AP58" s="50"/>
    </row>
    <row r="59" spans="1:42" x14ac:dyDescent="0.25">
      <c r="A59" s="45" t="s">
        <v>286</v>
      </c>
      <c r="B59" s="12" t="s">
        <v>15</v>
      </c>
      <c r="C59" s="12">
        <v>5300511</v>
      </c>
      <c r="D59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59" s="21"/>
      <c r="M59" s="20"/>
      <c r="P59" s="21"/>
      <c r="U59" s="20">
        <f>_xlfn.XLOOKUP(Tabulka1[[#This Row],[ČÍSLO CLUBU]],'29.6.2023'!D:D,'29.6.2023'!G:G)</f>
        <v>20</v>
      </c>
      <c r="V59" s="11">
        <f>_xlfn.XLOOKUP(Tabulka1[[#This Row],[ČÍSLO CLUBU]],'29.6.2023'!D:D,'29.6.2023'!I:I)</f>
        <v>36</v>
      </c>
      <c r="W59" s="11">
        <f>_xlfn.XLOOKUP(Tabulka1[[#This Row],[ČÍSLO CLUBU]],'29.6.2023'!D:D,'29.6.2023'!J:J)</f>
        <v>0</v>
      </c>
      <c r="X59" s="21">
        <f>Tabulka1[[#This Row],[BRUTTO 10]]+Tabulka1[[#This Row],[NETTO 11]]+Tabulka1[[#This Row],[TOP 3 (2)23]]</f>
        <v>56</v>
      </c>
      <c r="AC59" s="20"/>
      <c r="AF59" s="21"/>
      <c r="AK59" s="20"/>
      <c r="AO59" s="54"/>
      <c r="AP59" s="50"/>
    </row>
    <row r="60" spans="1:42" x14ac:dyDescent="0.25">
      <c r="A60" s="45" t="s">
        <v>121</v>
      </c>
      <c r="B60" s="12" t="s">
        <v>122</v>
      </c>
      <c r="C60" s="12">
        <v>20500299</v>
      </c>
      <c r="D60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60" s="21"/>
      <c r="I60" s="11">
        <f>_xlfn.XLOOKUP(Tabulka1[[#This Row],[ČÍSLO CLUBU]],'2.5.2023'!D:D,'2.5.2023'!G:G)</f>
        <v>18</v>
      </c>
      <c r="J60" s="11">
        <f>_xlfn.XLOOKUP(Tabulka1[[#This Row],[ČÍSLO CLUBU]],'2.5.2023'!D:D,'2.5.2023'!I:I)</f>
        <v>30</v>
      </c>
      <c r="K60" s="11">
        <f>_xlfn.XLOOKUP(Tabulka1[[#This Row],[ČÍSLO CLUBU]],'2.5.2023'!D:D,'2.5.2023'!J:J)</f>
        <v>0</v>
      </c>
      <c r="L60" s="11">
        <f>Tabulka1[[#This Row],[BRUTTO]]+Tabulka1[[#This Row],[NETTO2]]+Tabulka1[[#This Row],[TOP 3 (2)]]</f>
        <v>48</v>
      </c>
      <c r="M60" s="20"/>
      <c r="P60" s="21"/>
      <c r="U60" s="20"/>
      <c r="X60" s="21"/>
      <c r="AC60" s="20"/>
      <c r="AF60" s="21"/>
      <c r="AK60" s="20"/>
      <c r="AO60" s="54"/>
      <c r="AP60" s="50"/>
    </row>
    <row r="61" spans="1:42" x14ac:dyDescent="0.25">
      <c r="A61" s="45" t="s">
        <v>381</v>
      </c>
      <c r="B61" s="12" t="s">
        <v>382</v>
      </c>
      <c r="C61" s="12">
        <v>11300797</v>
      </c>
      <c r="D61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61" s="21"/>
      <c r="M61" s="20"/>
      <c r="P61" s="21"/>
      <c r="U61" s="20"/>
      <c r="X61" s="21"/>
      <c r="Y61" s="11">
        <f>_xlfn.XLOOKUP(Tabulka1[[#This Row],[ČÍSLO CLUBU]],'13.7.2023'!D:D,'13.7.2023'!G:G)</f>
        <v>9</v>
      </c>
      <c r="Z61" s="11">
        <f>_xlfn.XLOOKUP(Tabulka1[[#This Row],[ČÍSLO CLUBU]],'13.7.2023'!D:D,'13.7.2023'!I:I)</f>
        <v>33</v>
      </c>
      <c r="AA61" s="11">
        <f>_xlfn.XLOOKUP(Tabulka1[[#This Row],[ČÍSLO CLUBU]],'13.7.2023'!D:D,'13.7.2023'!J:J)</f>
        <v>0</v>
      </c>
      <c r="AB61" s="11">
        <f>Tabulka1[[#This Row],[BRUTTO 13          ]]+Tabulka1[[#This Row],[NETTO 14]]+Tabulka1[[#This Row],[TOP 3 (2)24]]</f>
        <v>42</v>
      </c>
      <c r="AC61" s="20"/>
      <c r="AF61" s="21"/>
      <c r="AK61" s="20"/>
      <c r="AO61" s="54"/>
      <c r="AP61" s="50"/>
    </row>
    <row r="62" spans="1:42" x14ac:dyDescent="0.25">
      <c r="A62" s="45" t="s">
        <v>70</v>
      </c>
      <c r="B62" s="12" t="s">
        <v>31</v>
      </c>
      <c r="C62" s="12">
        <v>8500163</v>
      </c>
      <c r="D62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62" s="11">
        <f>_xlfn.XLOOKUP(Tabulka1[[#This Row],[ČÍSLO CLUBU]],'19.4.2023'!D:D,'19.4.2023'!G:G)</f>
        <v>10</v>
      </c>
      <c r="F62" s="11">
        <f>_xlfn.XLOOKUP(Tabulka1[[#This Row],[ČÍSLO CLUBU]],'19.4.2023'!D:D,'19.4.2023'!I:I)</f>
        <v>19</v>
      </c>
      <c r="G62" s="11">
        <f>_xlfn.XLOOKUP(Tabulka1[[#This Row],[ČÍSLO CLUBU]],'19.4.2023'!D:D,'19.4.2023'!J:J)</f>
        <v>0</v>
      </c>
      <c r="H62" s="21">
        <f>Tabulka1[[#This Row],[BRUTTO ]]+Tabulka1[[#This Row],[NETTO]]+Tabulka1[[#This Row],[TOP 3]]</f>
        <v>29</v>
      </c>
      <c r="M62" s="20"/>
      <c r="P62" s="21"/>
      <c r="U62" s="20"/>
      <c r="X62" s="21"/>
      <c r="AC62" s="20"/>
      <c r="AF62" s="21"/>
      <c r="AK62" s="20"/>
      <c r="AO62" s="54"/>
      <c r="AP62" s="50"/>
    </row>
    <row r="63" spans="1:42" x14ac:dyDescent="0.25">
      <c r="A63" s="45" t="s">
        <v>276</v>
      </c>
      <c r="B63" s="12" t="s">
        <v>277</v>
      </c>
      <c r="C63" s="12">
        <v>902502</v>
      </c>
      <c r="D63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63" s="21"/>
      <c r="M63" s="20"/>
      <c r="P63" s="21"/>
      <c r="Q63" s="37">
        <v>0</v>
      </c>
      <c r="R63" s="11">
        <f>_xlfn.XLOOKUP(Tabulka1[[#This Row],[ČÍSLO CLUBU]],'13.6.2023'!D:D,'13.6.2023'!I:I)</f>
        <v>0</v>
      </c>
      <c r="S63" s="11">
        <f>_xlfn.XLOOKUP(Tabulka1[[#This Row],[ČÍSLO CLUBU]],'13.6.2023'!D:D,'13.6.2023'!J:J)</f>
        <v>0</v>
      </c>
      <c r="T63" s="11">
        <f>Tabulka1[[#This Row],[BRUTTO 7]]+Tabulka1[[#This Row],[NETTO    8]]+Tabulka1[[#This Row],[TOP 3 (2)22]]</f>
        <v>0</v>
      </c>
      <c r="U63" s="20"/>
      <c r="X63" s="21"/>
      <c r="AC63" s="20"/>
      <c r="AF63" s="21"/>
      <c r="AK63" s="20"/>
      <c r="AO63" s="54"/>
      <c r="AP63" s="50"/>
    </row>
    <row r="64" spans="1:42" x14ac:dyDescent="0.25">
      <c r="A64" s="45" t="s">
        <v>331</v>
      </c>
      <c r="B64" s="12" t="s">
        <v>80</v>
      </c>
      <c r="C64" s="12">
        <v>12500379</v>
      </c>
      <c r="D64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64" s="21"/>
      <c r="M64" s="20"/>
      <c r="P64" s="21"/>
      <c r="U64" s="20"/>
      <c r="X64" s="21"/>
      <c r="Y64" s="11">
        <f>_xlfn.XLOOKUP(Tabulka1[[#This Row],[ČÍSLO CLUBU]],'13.7.2023'!D:D,'13.7.2023'!G:G)</f>
        <v>21</v>
      </c>
      <c r="Z64" s="11">
        <f>_xlfn.XLOOKUP(Tabulka1[[#This Row],[ČÍSLO CLUBU]],'13.7.2023'!D:D,'13.7.2023'!I:I)</f>
        <v>28</v>
      </c>
      <c r="AA64" s="11">
        <f>_xlfn.XLOOKUP(Tabulka1[[#This Row],[ČÍSLO CLUBU]],'13.7.2023'!D:D,'13.7.2023'!J:J)</f>
        <v>0</v>
      </c>
      <c r="AB64" s="11">
        <f>Tabulka1[[#This Row],[BRUTTO 13          ]]+Tabulka1[[#This Row],[NETTO 14]]+Tabulka1[[#This Row],[TOP 3 (2)24]]</f>
        <v>49</v>
      </c>
      <c r="AC64" s="20"/>
      <c r="AF64" s="21"/>
      <c r="AK64" s="20"/>
      <c r="AO64" s="54"/>
      <c r="AP64" s="50"/>
    </row>
    <row r="65" spans="1:42" x14ac:dyDescent="0.25">
      <c r="A65" s="45" t="s">
        <v>328</v>
      </c>
      <c r="B65" s="12" t="s">
        <v>329</v>
      </c>
      <c r="C65" s="12">
        <v>16300725</v>
      </c>
      <c r="D65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65" s="21"/>
      <c r="M65" s="20"/>
      <c r="P65" s="21"/>
      <c r="U65" s="20"/>
      <c r="X65" s="21"/>
      <c r="Y65" s="11">
        <f>_xlfn.XLOOKUP(Tabulka1[[#This Row],[ČÍSLO CLUBU]],'13.7.2023'!D:D,'13.7.2023'!G:G)</f>
        <v>26</v>
      </c>
      <c r="Z65" s="11">
        <f>_xlfn.XLOOKUP(Tabulka1[[#This Row],[ČÍSLO CLUBU]],'13.7.2023'!D:D,'13.7.2023'!I:I)</f>
        <v>37</v>
      </c>
      <c r="AA65" s="11">
        <f>_xlfn.XLOOKUP(Tabulka1[[#This Row],[ČÍSLO CLUBU]],'13.7.2023'!D:D,'13.7.2023'!J:J)</f>
        <v>0</v>
      </c>
      <c r="AB65" s="11">
        <f>Tabulka1[[#This Row],[BRUTTO 13          ]]+Tabulka1[[#This Row],[NETTO 14]]+Tabulka1[[#This Row],[TOP 3 (2)24]]</f>
        <v>63</v>
      </c>
      <c r="AC65" s="20"/>
      <c r="AF65" s="21"/>
      <c r="AK65" s="20"/>
      <c r="AO65" s="54"/>
      <c r="AP65" s="50"/>
    </row>
    <row r="66" spans="1:42" x14ac:dyDescent="0.25">
      <c r="A66" s="45" t="s">
        <v>68</v>
      </c>
      <c r="B66" s="12" t="s">
        <v>18</v>
      </c>
      <c r="C66" s="12">
        <v>15400244</v>
      </c>
      <c r="D66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66" s="11">
        <f>_xlfn.XLOOKUP(Tabulka1[[#This Row],[ČÍSLO CLUBU]],'19.4.2023'!D:D,'19.4.2023'!G:G)</f>
        <v>11</v>
      </c>
      <c r="F66" s="11">
        <f>_xlfn.XLOOKUP(Tabulka1[[#This Row],[ČÍSLO CLUBU]],'19.4.2023'!D:D,'19.4.2023'!I:I)</f>
        <v>30</v>
      </c>
      <c r="G66" s="11">
        <f>_xlfn.XLOOKUP(Tabulka1[[#This Row],[ČÍSLO CLUBU]],'19.4.2023'!D:D,'19.4.2023'!J:J)</f>
        <v>0</v>
      </c>
      <c r="H66" s="21">
        <f>Tabulka1[[#This Row],[BRUTTO ]]+Tabulka1[[#This Row],[NETTO]]+Tabulka1[[#This Row],[TOP 3]]</f>
        <v>41</v>
      </c>
      <c r="M66" s="20"/>
      <c r="P66" s="21"/>
      <c r="U66" s="20"/>
      <c r="X66" s="21"/>
      <c r="AC66" s="20"/>
      <c r="AF66" s="21"/>
      <c r="AK66" s="20"/>
      <c r="AO66" s="54"/>
      <c r="AP66" s="50"/>
    </row>
    <row r="67" spans="1:42" x14ac:dyDescent="0.25">
      <c r="A67" s="45" t="s">
        <v>296</v>
      </c>
      <c r="B67" s="12" t="s">
        <v>28</v>
      </c>
      <c r="C67" s="12">
        <v>16401372</v>
      </c>
      <c r="D67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67" s="21"/>
      <c r="M67" s="20"/>
      <c r="P67" s="21"/>
      <c r="U67" s="20">
        <f>_xlfn.XLOOKUP(Tabulka1[[#This Row],[ČÍSLO CLUBU]],'29.6.2023'!D:D,'29.6.2023'!G:G)</f>
        <v>16</v>
      </c>
      <c r="V67" s="11">
        <f>_xlfn.XLOOKUP(Tabulka1[[#This Row],[ČÍSLO CLUBU]],'29.6.2023'!D:D,'29.6.2023'!I:I)</f>
        <v>34</v>
      </c>
      <c r="W67" s="11">
        <f>_xlfn.XLOOKUP(Tabulka1[[#This Row],[ČÍSLO CLUBU]],'29.6.2023'!D:D,'29.6.2023'!J:J)</f>
        <v>0</v>
      </c>
      <c r="X67" s="21">
        <f>Tabulka1[[#This Row],[BRUTTO 10]]+Tabulka1[[#This Row],[NETTO 11]]+Tabulka1[[#This Row],[TOP 3 (2)23]]</f>
        <v>50</v>
      </c>
      <c r="AC67" s="20"/>
      <c r="AF67" s="21"/>
      <c r="AK67" s="20"/>
      <c r="AO67" s="54"/>
      <c r="AP67" s="50"/>
    </row>
    <row r="68" spans="1:42" x14ac:dyDescent="0.25">
      <c r="A68" s="45" t="s">
        <v>456</v>
      </c>
      <c r="B68" s="12" t="s">
        <v>457</v>
      </c>
      <c r="C68" s="12">
        <v>18500092</v>
      </c>
      <c r="D68" s="76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68" s="64"/>
      <c r="F68" s="64"/>
      <c r="G68" s="64"/>
      <c r="H68" s="66"/>
      <c r="I68" s="64"/>
      <c r="J68" s="64"/>
      <c r="K68" s="64"/>
      <c r="L68" s="64"/>
      <c r="M68" s="65"/>
      <c r="N68" s="64"/>
      <c r="O68" s="64"/>
      <c r="P68" s="66"/>
      <c r="Q68" s="64"/>
      <c r="R68" s="64"/>
      <c r="S68" s="64"/>
      <c r="T68" s="64"/>
      <c r="U68" s="65"/>
      <c r="V68" s="64"/>
      <c r="W68" s="64"/>
      <c r="X68" s="66"/>
      <c r="Y68" s="64"/>
      <c r="Z68" s="64"/>
      <c r="AA68" s="64"/>
      <c r="AB68" s="64"/>
      <c r="AC68" s="20">
        <f>_xlfn.XLOOKUP(Tabulka1[[#This Row],[JMÉNO]],'4.8.2023 Konopiště'!B:B,'4.8.2023 Konopiště'!K:K)</f>
        <v>38</v>
      </c>
      <c r="AD68" s="11">
        <f>_xlfn.XLOOKUP(Tabulka1[[#This Row],[ČÍSLO CLUBU]],'4.8.2023 Konopiště'!D:D,'4.8.2023 Konopiště'!I:I)</f>
        <v>39</v>
      </c>
      <c r="AE68" s="11">
        <f>_xlfn.XLOOKUP(Tabulka1[[#This Row],[ČÍSLO CLUBU]],'4.8.2023 Konopiště'!D:D,'4.8.2023 Konopiště'!J:J)</f>
        <v>20</v>
      </c>
      <c r="AF68" s="21">
        <f>Tabulka1[[#This Row],[TOP 3 (2)25]]+Tabulka1[[#This Row],[NETTO 17]]+Tabulka1[[#This Row],[BRUTTO 16  x2]]</f>
        <v>97</v>
      </c>
      <c r="AK68" s="20"/>
      <c r="AO68" s="67"/>
      <c r="AP68" s="50"/>
    </row>
    <row r="69" spans="1:42" x14ac:dyDescent="0.25">
      <c r="A69" s="45" t="s">
        <v>370</v>
      </c>
      <c r="B69" s="12" t="s">
        <v>34</v>
      </c>
      <c r="C69" s="12">
        <v>11102066</v>
      </c>
      <c r="D69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69" s="21"/>
      <c r="M69" s="20"/>
      <c r="P69" s="21"/>
      <c r="U69" s="20"/>
      <c r="X69" s="21"/>
      <c r="Y69" s="11">
        <f>_xlfn.XLOOKUP(Tabulka1[[#This Row],[ČÍSLO CLUBU]],'13.7.2023'!D:D,'13.7.2023'!G:G)</f>
        <v>11</v>
      </c>
      <c r="Z69" s="11">
        <f>_xlfn.XLOOKUP(Tabulka1[[#This Row],[ČÍSLO CLUBU]],'13.7.2023'!D:D,'13.7.2023'!I:I)</f>
        <v>24</v>
      </c>
      <c r="AA69" s="11">
        <f>_xlfn.XLOOKUP(Tabulka1[[#This Row],[ČÍSLO CLUBU]],'13.7.2023'!D:D,'13.7.2023'!J:J)</f>
        <v>0</v>
      </c>
      <c r="AB69" s="11">
        <f>Tabulka1[[#This Row],[BRUTTO 13          ]]+Tabulka1[[#This Row],[NETTO 14]]+Tabulka1[[#This Row],[TOP 3 (2)24]]</f>
        <v>35</v>
      </c>
      <c r="AC69" s="20"/>
      <c r="AF69" s="21"/>
      <c r="AK69" s="20"/>
      <c r="AO69" s="54"/>
      <c r="AP69" s="50"/>
    </row>
    <row r="70" spans="1:42" x14ac:dyDescent="0.25">
      <c r="A70" s="45" t="s">
        <v>345</v>
      </c>
      <c r="B70" s="12" t="s">
        <v>346</v>
      </c>
      <c r="C70" s="12">
        <v>1901037</v>
      </c>
      <c r="D70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70" s="21"/>
      <c r="M70" s="20"/>
      <c r="P70" s="21"/>
      <c r="U70" s="20"/>
      <c r="X70" s="21"/>
      <c r="Y70" s="11">
        <f>_xlfn.XLOOKUP(Tabulka1[[#This Row],[ČÍSLO CLUBU]],'13.7.2023'!D:D,'13.7.2023'!G:G)</f>
        <v>17</v>
      </c>
      <c r="Z70" s="11">
        <f>_xlfn.XLOOKUP(Tabulka1[[#This Row],[ČÍSLO CLUBU]],'13.7.2023'!D:D,'13.7.2023'!I:I)</f>
        <v>40</v>
      </c>
      <c r="AA70" s="11">
        <f>_xlfn.XLOOKUP(Tabulka1[[#This Row],[ČÍSLO CLUBU]],'13.7.2023'!D:D,'13.7.2023'!J:J)</f>
        <v>10</v>
      </c>
      <c r="AB70" s="11">
        <f>Tabulka1[[#This Row],[BRUTTO 13          ]]+Tabulka1[[#This Row],[NETTO 14]]+Tabulka1[[#This Row],[TOP 3 (2)24]]</f>
        <v>67</v>
      </c>
      <c r="AC70" s="20"/>
      <c r="AF70" s="21"/>
      <c r="AK70" s="20"/>
      <c r="AO70" s="54"/>
      <c r="AP70" s="50"/>
    </row>
    <row r="71" spans="1:42" x14ac:dyDescent="0.25">
      <c r="A71" s="45" t="s">
        <v>378</v>
      </c>
      <c r="B71" s="12" t="s">
        <v>80</v>
      </c>
      <c r="C71" s="12">
        <v>12503394</v>
      </c>
      <c r="D71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71" s="21"/>
      <c r="M71" s="20"/>
      <c r="P71" s="21"/>
      <c r="U71" s="20"/>
      <c r="X71" s="21"/>
      <c r="Y71" s="11">
        <f>_xlfn.XLOOKUP(Tabulka1[[#This Row],[ČÍSLO CLUBU]],'13.7.2023'!D:D,'13.7.2023'!G:G)</f>
        <v>9</v>
      </c>
      <c r="Z71" s="11">
        <f>_xlfn.XLOOKUP(Tabulka1[[#This Row],[ČÍSLO CLUBU]],'13.7.2023'!D:D,'13.7.2023'!I:I)</f>
        <v>27</v>
      </c>
      <c r="AA71" s="11">
        <f>_xlfn.XLOOKUP(Tabulka1[[#This Row],[ČÍSLO CLUBU]],'13.7.2023'!D:D,'13.7.2023'!J:J)</f>
        <v>0</v>
      </c>
      <c r="AB71" s="11">
        <f>Tabulka1[[#This Row],[BRUTTO 13          ]]+Tabulka1[[#This Row],[NETTO 14]]+Tabulka1[[#This Row],[TOP 3 (2)24]]</f>
        <v>36</v>
      </c>
      <c r="AC71" s="20"/>
      <c r="AF71" s="21"/>
      <c r="AK71" s="20"/>
      <c r="AO71" s="54"/>
      <c r="AP71" s="50"/>
    </row>
    <row r="72" spans="1:42" x14ac:dyDescent="0.25">
      <c r="A72" s="45" t="s">
        <v>495</v>
      </c>
      <c r="B72" s="12" t="s">
        <v>23</v>
      </c>
      <c r="C72" s="12">
        <v>9811571</v>
      </c>
      <c r="D72" s="76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72" s="64"/>
      <c r="F72" s="64"/>
      <c r="G72" s="64"/>
      <c r="H72" s="66"/>
      <c r="I72" s="64"/>
      <c r="J72" s="64"/>
      <c r="K72" s="64"/>
      <c r="L72" s="64"/>
      <c r="M72" s="65"/>
      <c r="N72" s="64"/>
      <c r="O72" s="64"/>
      <c r="P72" s="66"/>
      <c r="Q72" s="64"/>
      <c r="R72" s="64"/>
      <c r="S72" s="64"/>
      <c r="T72" s="64"/>
      <c r="U72" s="65"/>
      <c r="V72" s="64"/>
      <c r="W72" s="64"/>
      <c r="X72" s="66"/>
      <c r="Y72" s="64"/>
      <c r="Z72" s="64"/>
      <c r="AA72" s="64"/>
      <c r="AB72" s="64"/>
      <c r="AC72" s="20">
        <f>_xlfn.XLOOKUP(Tabulka1[[#This Row],[JMÉNO]],'4.8.2023 Konopiště'!B:B,'4.8.2023 Konopiště'!K:K)</f>
        <v>14</v>
      </c>
      <c r="AD72" s="11">
        <f>_xlfn.XLOOKUP(Tabulka1[[#This Row],[ČÍSLO CLUBU]],'4.8.2023 Konopiště'!D:D,'4.8.2023 Konopiště'!I:I)</f>
        <v>37</v>
      </c>
      <c r="AE72" s="11">
        <f>_xlfn.XLOOKUP(Tabulka1[[#This Row],[ČÍSLO CLUBU]],'4.8.2023 Konopiště'!D:D,'4.8.2023 Konopiště'!J:J)</f>
        <v>0</v>
      </c>
      <c r="AF72" s="21">
        <f>Tabulka1[[#This Row],[TOP 3 (2)25]]+Tabulka1[[#This Row],[NETTO 17]]+Tabulka1[[#This Row],[BRUTTO 16  x2]]</f>
        <v>51</v>
      </c>
      <c r="AK72" s="20"/>
      <c r="AO72" s="67"/>
      <c r="AP72" s="50"/>
    </row>
    <row r="73" spans="1:42" x14ac:dyDescent="0.25">
      <c r="A73" s="45" t="s">
        <v>466</v>
      </c>
      <c r="B73" s="12" t="s">
        <v>23</v>
      </c>
      <c r="C73" s="12">
        <v>9801132</v>
      </c>
      <c r="D73" s="76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73" s="64"/>
      <c r="F73" s="64"/>
      <c r="G73" s="64"/>
      <c r="H73" s="66"/>
      <c r="I73" s="64"/>
      <c r="J73" s="64"/>
      <c r="K73" s="64"/>
      <c r="L73" s="64"/>
      <c r="M73" s="65"/>
      <c r="N73" s="64"/>
      <c r="O73" s="64"/>
      <c r="P73" s="66"/>
      <c r="Q73" s="64"/>
      <c r="R73" s="64"/>
      <c r="S73" s="64"/>
      <c r="T73" s="64"/>
      <c r="U73" s="65"/>
      <c r="V73" s="64"/>
      <c r="W73" s="64"/>
      <c r="X73" s="66"/>
      <c r="Y73" s="64"/>
      <c r="Z73" s="64"/>
      <c r="AA73" s="64"/>
      <c r="AB73" s="64"/>
      <c r="AC73" s="20">
        <f>_xlfn.XLOOKUP(Tabulka1[[#This Row],[JMÉNO]],'4.8.2023 Konopiště'!B:B,'4.8.2023 Konopiště'!K:K)</f>
        <v>32</v>
      </c>
      <c r="AD73" s="11">
        <f>_xlfn.XLOOKUP(Tabulka1[[#This Row],[ČÍSLO CLUBU]],'4.8.2023 Konopiště'!D:D,'4.8.2023 Konopiště'!I:I)</f>
        <v>29</v>
      </c>
      <c r="AE73" s="11">
        <f>_xlfn.XLOOKUP(Tabulka1[[#This Row],[ČÍSLO CLUBU]],'4.8.2023 Konopiště'!D:D,'4.8.2023 Konopiště'!J:J)</f>
        <v>0</v>
      </c>
      <c r="AF73" s="21">
        <f>Tabulka1[[#This Row],[TOP 3 (2)25]]+Tabulka1[[#This Row],[NETTO 17]]+Tabulka1[[#This Row],[BRUTTO 16  x2]]</f>
        <v>61</v>
      </c>
      <c r="AK73" s="20"/>
      <c r="AO73" s="67"/>
      <c r="AP73" s="50"/>
    </row>
    <row r="74" spans="1:42" x14ac:dyDescent="0.25">
      <c r="A74" s="45" t="s">
        <v>63</v>
      </c>
      <c r="B74" s="12" t="s">
        <v>64</v>
      </c>
      <c r="C74" s="12">
        <v>11200583</v>
      </c>
      <c r="D74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74" s="11">
        <f>_xlfn.XLOOKUP(Tabulka1[[#This Row],[ČÍSLO CLUBU]],'19.4.2023'!D:D,'19.4.2023'!G:G)</f>
        <v>11</v>
      </c>
      <c r="F74" s="11">
        <f>_xlfn.XLOOKUP(Tabulka1[[#This Row],[ČÍSLO CLUBU]],'19.4.2023'!D:D,'19.4.2023'!I:I)</f>
        <v>24</v>
      </c>
      <c r="G74" s="11">
        <f>_xlfn.XLOOKUP(Tabulka1[[#This Row],[ČÍSLO CLUBU]],'19.4.2023'!D:D,'19.4.2023'!J:J)</f>
        <v>0</v>
      </c>
      <c r="H74" s="21">
        <f>Tabulka1[[#This Row],[BRUTTO ]]+Tabulka1[[#This Row],[NETTO]]+Tabulka1[[#This Row],[TOP 3]]</f>
        <v>35</v>
      </c>
      <c r="M74" s="20"/>
      <c r="P74" s="21"/>
      <c r="U74" s="20"/>
      <c r="X74" s="21"/>
      <c r="AC74" s="20"/>
      <c r="AF74" s="21"/>
      <c r="AK74" s="20"/>
      <c r="AO74" s="54"/>
      <c r="AP74" s="50"/>
    </row>
    <row r="75" spans="1:42" x14ac:dyDescent="0.25">
      <c r="A75" s="45" t="s">
        <v>267</v>
      </c>
      <c r="B75" s="12" t="s">
        <v>125</v>
      </c>
      <c r="C75" s="12">
        <v>6801379</v>
      </c>
      <c r="D75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75" s="21"/>
      <c r="M75" s="20"/>
      <c r="P75" s="21"/>
      <c r="Q75" s="11">
        <f>_xlfn.XLOOKUP(Tabulka1[[#This Row],[ČÍSLO CLUBU]],'13.6.2023'!D:D,'13.6.2023'!G:G)</f>
        <v>9</v>
      </c>
      <c r="R75" s="11">
        <f>_xlfn.XLOOKUP(Tabulka1[[#This Row],[ČÍSLO CLUBU]],'13.6.2023'!D:D,'13.6.2023'!I:I)</f>
        <v>27</v>
      </c>
      <c r="S75" s="11">
        <f>_xlfn.XLOOKUP(Tabulka1[[#This Row],[ČÍSLO CLUBU]],'13.6.2023'!D:D,'13.6.2023'!J:J)</f>
        <v>0</v>
      </c>
      <c r="T75" s="11">
        <f>Tabulka1[[#This Row],[BRUTTO 7]]+Tabulka1[[#This Row],[NETTO    8]]+Tabulka1[[#This Row],[TOP 3 (2)22]]</f>
        <v>36</v>
      </c>
      <c r="U75" s="20"/>
      <c r="X75" s="21"/>
      <c r="AC75" s="20"/>
      <c r="AF75" s="21"/>
      <c r="AK75" s="20"/>
      <c r="AO75" s="54"/>
      <c r="AP75" s="50"/>
    </row>
    <row r="76" spans="1:42" x14ac:dyDescent="0.25">
      <c r="A76" s="45" t="s">
        <v>235</v>
      </c>
      <c r="B76" s="12" t="s">
        <v>222</v>
      </c>
      <c r="C76" s="12">
        <v>4700252</v>
      </c>
      <c r="D76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76" s="21"/>
      <c r="M76" s="20"/>
      <c r="P76" s="21"/>
      <c r="Q76" s="11">
        <f>_xlfn.XLOOKUP(Tabulka1[[#This Row],[ČÍSLO CLUBU]],'13.6.2023'!D:D,'13.6.2023'!G:G)</f>
        <v>20</v>
      </c>
      <c r="R76" s="11">
        <f>_xlfn.XLOOKUP(Tabulka1[[#This Row],[ČÍSLO CLUBU]],'13.6.2023'!D:D,'13.6.2023'!I:I)</f>
        <v>34</v>
      </c>
      <c r="S76" s="11">
        <f>_xlfn.XLOOKUP(Tabulka1[[#This Row],[ČÍSLO CLUBU]],'13.6.2023'!D:D,'13.6.2023'!J:J)</f>
        <v>0</v>
      </c>
      <c r="T76" s="11">
        <f>Tabulka1[[#This Row],[BRUTTO 7]]+Tabulka1[[#This Row],[NETTO    8]]+Tabulka1[[#This Row],[TOP 3 (2)22]]</f>
        <v>54</v>
      </c>
      <c r="U76" s="20"/>
      <c r="X76" s="21"/>
      <c r="AC76" s="20"/>
      <c r="AF76" s="21"/>
      <c r="AK76" s="20"/>
      <c r="AO76" s="54"/>
      <c r="AP76" s="50"/>
    </row>
    <row r="77" spans="1:42" x14ac:dyDescent="0.25">
      <c r="A77" s="45" t="s">
        <v>340</v>
      </c>
      <c r="B77" s="12" t="s">
        <v>329</v>
      </c>
      <c r="C77" s="12">
        <v>16300156</v>
      </c>
      <c r="D77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77" s="21"/>
      <c r="M77" s="20"/>
      <c r="P77" s="21"/>
      <c r="U77" s="20"/>
      <c r="X77" s="21"/>
      <c r="Y77" s="11">
        <f>_xlfn.XLOOKUP(Tabulka1[[#This Row],[ČÍSLO CLUBU]],'13.7.2023'!D:D,'13.7.2023'!G:G)</f>
        <v>19</v>
      </c>
      <c r="Z77" s="11">
        <f>_xlfn.XLOOKUP(Tabulka1[[#This Row],[ČÍSLO CLUBU]],'13.7.2023'!D:D,'13.7.2023'!I:I)</f>
        <v>32</v>
      </c>
      <c r="AA77" s="11">
        <f>_xlfn.XLOOKUP(Tabulka1[[#This Row],[ČÍSLO CLUBU]],'13.7.2023'!D:D,'13.7.2023'!J:J)</f>
        <v>0</v>
      </c>
      <c r="AB77" s="11">
        <f>Tabulka1[[#This Row],[BRUTTO 13          ]]+Tabulka1[[#This Row],[NETTO 14]]+Tabulka1[[#This Row],[TOP 3 (2)24]]</f>
        <v>51</v>
      </c>
      <c r="AC77" s="20"/>
      <c r="AF77" s="21"/>
      <c r="AK77" s="20"/>
      <c r="AO77" s="54"/>
      <c r="AP77" s="50"/>
    </row>
    <row r="78" spans="1:42" x14ac:dyDescent="0.25">
      <c r="A78" s="45" t="s">
        <v>360</v>
      </c>
      <c r="B78" s="12" t="s">
        <v>7</v>
      </c>
      <c r="C78" s="12">
        <v>18001324</v>
      </c>
      <c r="D78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78" s="21"/>
      <c r="M78" s="20"/>
      <c r="P78" s="21"/>
      <c r="U78" s="20"/>
      <c r="X78" s="21"/>
      <c r="Y78" s="11">
        <f>_xlfn.XLOOKUP(Tabulka1[[#This Row],[ČÍSLO CLUBU]],'13.7.2023'!D:D,'13.7.2023'!G:G)</f>
        <v>14</v>
      </c>
      <c r="Z78" s="11">
        <f>_xlfn.XLOOKUP(Tabulka1[[#This Row],[ČÍSLO CLUBU]],'13.7.2023'!D:D,'13.7.2023'!I:I)</f>
        <v>34</v>
      </c>
      <c r="AA78" s="11">
        <f>_xlfn.XLOOKUP(Tabulka1[[#This Row],[ČÍSLO CLUBU]],'13.7.2023'!D:D,'13.7.2023'!J:J)</f>
        <v>0</v>
      </c>
      <c r="AB78" s="11">
        <f>Tabulka1[[#This Row],[BRUTTO 13          ]]+Tabulka1[[#This Row],[NETTO 14]]+Tabulka1[[#This Row],[TOP 3 (2)24]]</f>
        <v>48</v>
      </c>
      <c r="AC78" s="20"/>
      <c r="AF78" s="21"/>
      <c r="AK78" s="20"/>
      <c r="AO78" s="54"/>
      <c r="AP78" s="50"/>
    </row>
    <row r="79" spans="1:42" x14ac:dyDescent="0.25">
      <c r="A79" s="45" t="s">
        <v>389</v>
      </c>
      <c r="B79" s="12" t="s">
        <v>382</v>
      </c>
      <c r="C79" s="12">
        <v>11301222</v>
      </c>
      <c r="D79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79" s="21"/>
      <c r="M79" s="20"/>
      <c r="P79" s="21"/>
      <c r="U79" s="20"/>
      <c r="X79" s="21"/>
      <c r="Y79" s="11">
        <f>_xlfn.XLOOKUP(Tabulka1[[#This Row],[ČÍSLO CLUBU]],'13.7.2023'!D:D,'13.7.2023'!G:G)</f>
        <v>6</v>
      </c>
      <c r="Z79" s="11">
        <f>_xlfn.XLOOKUP(Tabulka1[[#This Row],[ČÍSLO CLUBU]],'13.7.2023'!D:D,'13.7.2023'!I:I)</f>
        <v>29</v>
      </c>
      <c r="AA79" s="11">
        <f>_xlfn.XLOOKUP(Tabulka1[[#This Row],[ČÍSLO CLUBU]],'13.7.2023'!D:D,'13.7.2023'!J:J)</f>
        <v>0</v>
      </c>
      <c r="AB79" s="11">
        <f>Tabulka1[[#This Row],[BRUTTO 13          ]]+Tabulka1[[#This Row],[NETTO 14]]+Tabulka1[[#This Row],[TOP 3 (2)24]]</f>
        <v>35</v>
      </c>
      <c r="AC79" s="20"/>
      <c r="AF79" s="21"/>
      <c r="AK79" s="20"/>
      <c r="AO79" s="54"/>
      <c r="AP79" s="50"/>
    </row>
    <row r="80" spans="1:42" x14ac:dyDescent="0.25">
      <c r="A80" s="45" t="s">
        <v>326</v>
      </c>
      <c r="B80" s="12" t="s">
        <v>7</v>
      </c>
      <c r="C80" s="12">
        <v>18002927</v>
      </c>
      <c r="D80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80" s="21"/>
      <c r="M80" s="20"/>
      <c r="P80" s="21"/>
      <c r="U80" s="20"/>
      <c r="X80" s="21"/>
      <c r="Y80" s="11">
        <f>_xlfn.XLOOKUP(Tabulka1[[#This Row],[ČÍSLO CLUBU]],'13.7.2023'!D:D,'13.7.2023'!G:G)</f>
        <v>26</v>
      </c>
      <c r="Z80" s="11">
        <f>_xlfn.XLOOKUP(Tabulka1[[#This Row],[ČÍSLO CLUBU]],'13.7.2023'!D:D,'13.7.2023'!I:I)</f>
        <v>32</v>
      </c>
      <c r="AA80" s="11">
        <f>_xlfn.XLOOKUP(Tabulka1[[#This Row],[ČÍSLO CLUBU]],'13.7.2023'!D:D,'13.7.2023'!J:J)</f>
        <v>0</v>
      </c>
      <c r="AB80" s="11">
        <f>Tabulka1[[#This Row],[BRUTTO 13          ]]+Tabulka1[[#This Row],[NETTO 14]]+Tabulka1[[#This Row],[TOP 3 (2)24]]</f>
        <v>58</v>
      </c>
      <c r="AC80" s="20"/>
      <c r="AF80" s="21"/>
      <c r="AK80" s="20"/>
      <c r="AO80" s="54"/>
      <c r="AP80" s="50"/>
    </row>
    <row r="81" spans="1:42" x14ac:dyDescent="0.25">
      <c r="A81" s="45" t="s">
        <v>117</v>
      </c>
      <c r="B81" s="12" t="s">
        <v>10</v>
      </c>
      <c r="C81" s="12">
        <v>10301578</v>
      </c>
      <c r="D81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81" s="21"/>
      <c r="I81" s="11">
        <f>_xlfn.XLOOKUP(Tabulka1[[#This Row],[ČÍSLO CLUBU]],'2.5.2023'!D:D,'2.5.2023'!G:G)</f>
        <v>22</v>
      </c>
      <c r="J81" s="11">
        <f>_xlfn.XLOOKUP(Tabulka1[[#This Row],[ČÍSLO CLUBU]],'2.5.2023'!D:D,'2.5.2023'!I:I)</f>
        <v>30</v>
      </c>
      <c r="K81" s="11">
        <f>_xlfn.XLOOKUP(Tabulka1[[#This Row],[ČÍSLO CLUBU]],'2.5.2023'!D:D,'2.5.2023'!J:J)</f>
        <v>0</v>
      </c>
      <c r="L81" s="11">
        <f>Tabulka1[[#This Row],[BRUTTO]]+Tabulka1[[#This Row],[NETTO2]]+Tabulka1[[#This Row],[TOP 3 (2)]]</f>
        <v>52</v>
      </c>
      <c r="M81" s="20"/>
      <c r="P81" s="21"/>
      <c r="U81" s="20"/>
      <c r="X81" s="21"/>
      <c r="AC81" s="20"/>
      <c r="AF81" s="21"/>
      <c r="AK81" s="20"/>
      <c r="AO81" s="54"/>
      <c r="AP81" s="50"/>
    </row>
    <row r="82" spans="1:42" x14ac:dyDescent="0.25">
      <c r="A82" s="45" t="s">
        <v>257</v>
      </c>
      <c r="B82" s="12" t="s">
        <v>23</v>
      </c>
      <c r="C82" s="12">
        <v>9809040</v>
      </c>
      <c r="D82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82" s="21"/>
      <c r="M82" s="20"/>
      <c r="P82" s="21"/>
      <c r="Q82" s="11">
        <f>_xlfn.XLOOKUP(Tabulka1[[#This Row],[ČÍSLO CLUBU]],'13.6.2023'!D:D,'13.6.2023'!G:G)</f>
        <v>11</v>
      </c>
      <c r="R82" s="11">
        <f>_xlfn.XLOOKUP(Tabulka1[[#This Row],[ČÍSLO CLUBU]],'13.6.2023'!D:D,'13.6.2023'!I:I)</f>
        <v>28</v>
      </c>
      <c r="S82" s="11">
        <f>_xlfn.XLOOKUP(Tabulka1[[#This Row],[ČÍSLO CLUBU]],'13.6.2023'!D:D,'13.6.2023'!J:J)</f>
        <v>0</v>
      </c>
      <c r="T82" s="11">
        <f>Tabulka1[[#This Row],[BRUTTO 7]]+Tabulka1[[#This Row],[NETTO    8]]+Tabulka1[[#This Row],[TOP 3 (2)22]]</f>
        <v>39</v>
      </c>
      <c r="U82" s="20"/>
      <c r="X82" s="21"/>
      <c r="AC82" s="20"/>
      <c r="AF82" s="21"/>
      <c r="AK82" s="20"/>
      <c r="AO82" s="54"/>
      <c r="AP82" s="50"/>
    </row>
    <row r="83" spans="1:42" x14ac:dyDescent="0.25">
      <c r="A83" s="45" t="s">
        <v>221</v>
      </c>
      <c r="B83" s="12" t="s">
        <v>222</v>
      </c>
      <c r="C83" s="12">
        <v>4700520</v>
      </c>
      <c r="D83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83" s="21"/>
      <c r="M83" s="20"/>
      <c r="P83" s="21"/>
      <c r="Q83" s="11">
        <f>_xlfn.XLOOKUP(Tabulka1[[#This Row],[ČÍSLO CLUBU]],'13.6.2023'!D:D,'13.6.2023'!G:G)</f>
        <v>28</v>
      </c>
      <c r="R83" s="11">
        <f>_xlfn.XLOOKUP(Tabulka1[[#This Row],[ČÍSLO CLUBU]],'13.6.2023'!D:D,'13.6.2023'!I:I)</f>
        <v>40</v>
      </c>
      <c r="S83" s="11">
        <f>_xlfn.XLOOKUP(Tabulka1[[#This Row],[ČÍSLO CLUBU]],'13.6.2023'!D:D,'13.6.2023'!J:J)</f>
        <v>20</v>
      </c>
      <c r="T83" s="11">
        <f>Tabulka1[[#This Row],[BRUTTO 7]]+Tabulka1[[#This Row],[NETTO    8]]+Tabulka1[[#This Row],[TOP 3 (2)22]]</f>
        <v>88</v>
      </c>
      <c r="U83" s="20"/>
      <c r="X83" s="21"/>
      <c r="AC83" s="20"/>
      <c r="AF83" s="21"/>
      <c r="AK83" s="20"/>
      <c r="AO83" s="54"/>
      <c r="AP83" s="50"/>
    </row>
    <row r="84" spans="1:42" x14ac:dyDescent="0.25">
      <c r="A84" s="45" t="s">
        <v>6</v>
      </c>
      <c r="B84" s="12" t="s">
        <v>7</v>
      </c>
      <c r="C84" s="12">
        <v>18006054</v>
      </c>
      <c r="D84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84" s="11">
        <f>_xlfn.XLOOKUP(Tabulka1[[#This Row],[ČÍSLO CLUBU]],'19.4.2023'!D:D,'19.4.2023'!G:G)</f>
        <v>24</v>
      </c>
      <c r="F84" s="11">
        <f>_xlfn.XLOOKUP(Tabulka1[[#This Row],[ČÍSLO CLUBU]],'19.4.2023'!D:D,'19.4.2023'!I:I)</f>
        <v>32</v>
      </c>
      <c r="G84" s="11">
        <f>_xlfn.XLOOKUP(Tabulka1[[#This Row],[ČÍSLO CLUBU]],'19.4.2023'!D:D,'19.4.2023'!J:J)</f>
        <v>0</v>
      </c>
      <c r="H84" s="21">
        <f>Tabulka1[[#This Row],[BRUTTO ]]+Tabulka1[[#This Row],[NETTO]]+Tabulka1[[#This Row],[TOP 3]]</f>
        <v>56</v>
      </c>
      <c r="M84" s="20"/>
      <c r="P84" s="21"/>
      <c r="U84" s="20"/>
      <c r="X84" s="21"/>
      <c r="AC84" s="20"/>
      <c r="AF84" s="21"/>
      <c r="AK84" s="20"/>
      <c r="AO84" s="54"/>
      <c r="AP84" s="50"/>
    </row>
    <row r="85" spans="1:42" x14ac:dyDescent="0.25">
      <c r="A85" s="45" t="s">
        <v>56</v>
      </c>
      <c r="B85" s="12" t="s">
        <v>10</v>
      </c>
      <c r="C85" s="12">
        <v>10301552</v>
      </c>
      <c r="D85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85" s="11">
        <f>_xlfn.XLOOKUP(Tabulka1[[#This Row],[ČÍSLO CLUBU]],'19.4.2023'!D:D,'19.4.2023'!G:G)</f>
        <v>14</v>
      </c>
      <c r="F85" s="11">
        <f>_xlfn.XLOOKUP(Tabulka1[[#This Row],[ČÍSLO CLUBU]],'19.4.2023'!D:D,'19.4.2023'!I:I)</f>
        <v>33</v>
      </c>
      <c r="G85" s="11">
        <f>_xlfn.XLOOKUP(Tabulka1[[#This Row],[ČÍSLO CLUBU]],'19.4.2023'!D:D,'19.4.2023'!J:J)</f>
        <v>0</v>
      </c>
      <c r="H85" s="21">
        <f>Tabulka1[[#This Row],[BRUTTO ]]+Tabulka1[[#This Row],[NETTO]]+Tabulka1[[#This Row],[TOP 3]]</f>
        <v>47</v>
      </c>
      <c r="M85" s="20"/>
      <c r="P85" s="21"/>
      <c r="U85" s="20"/>
      <c r="X85" s="21"/>
      <c r="AC85" s="20"/>
      <c r="AF85" s="21"/>
      <c r="AK85" s="20"/>
      <c r="AO85" s="54"/>
      <c r="AP85" s="50"/>
    </row>
    <row r="86" spans="1:42" x14ac:dyDescent="0.25">
      <c r="A86" s="45" t="s">
        <v>85</v>
      </c>
      <c r="B86" s="12" t="s">
        <v>46</v>
      </c>
      <c r="C86" s="12">
        <v>1201299</v>
      </c>
      <c r="D86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86" s="11">
        <f>_xlfn.XLOOKUP(Tabulka1[[#This Row],[ČÍSLO CLUBU]],'19.4.2023'!D:D,'19.4.2023'!G:G)</f>
        <v>6</v>
      </c>
      <c r="F86" s="11">
        <f>_xlfn.XLOOKUP(Tabulka1[[#This Row],[ČÍSLO CLUBU]],'19.4.2023'!D:D,'19.4.2023'!I:I)</f>
        <v>25</v>
      </c>
      <c r="G86" s="11">
        <f>_xlfn.XLOOKUP(Tabulka1[[#This Row],[ČÍSLO CLUBU]],'19.4.2023'!D:D,'19.4.2023'!J:J)</f>
        <v>0</v>
      </c>
      <c r="H86" s="21">
        <f>Tabulka1[[#This Row],[BRUTTO ]]+Tabulka1[[#This Row],[NETTO]]+Tabulka1[[#This Row],[TOP 3]]</f>
        <v>31</v>
      </c>
      <c r="M86" s="20"/>
      <c r="P86" s="21"/>
      <c r="U86" s="20"/>
      <c r="X86" s="21"/>
      <c r="AC86" s="20"/>
      <c r="AF86" s="21"/>
      <c r="AK86" s="20"/>
      <c r="AO86" s="54"/>
      <c r="AP86" s="50"/>
    </row>
    <row r="87" spans="1:42" x14ac:dyDescent="0.25">
      <c r="A87" s="45" t="s">
        <v>375</v>
      </c>
      <c r="B87" s="12" t="s">
        <v>7</v>
      </c>
      <c r="C87" s="12">
        <v>18000151</v>
      </c>
      <c r="D87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87" s="21"/>
      <c r="M87" s="20"/>
      <c r="P87" s="21"/>
      <c r="U87" s="20"/>
      <c r="X87" s="21"/>
      <c r="Y87" s="11">
        <f>_xlfn.XLOOKUP(Tabulka1[[#This Row],[ČÍSLO CLUBU]],'13.7.2023'!D:D,'13.7.2023'!G:G)</f>
        <v>10</v>
      </c>
      <c r="Z87" s="11">
        <f>_xlfn.XLOOKUP(Tabulka1[[#This Row],[ČÍSLO CLUBU]],'13.7.2023'!D:D,'13.7.2023'!I:I)</f>
        <v>31</v>
      </c>
      <c r="AA87" s="11">
        <f>_xlfn.XLOOKUP(Tabulka1[[#This Row],[ČÍSLO CLUBU]],'13.7.2023'!D:D,'13.7.2023'!J:J)</f>
        <v>0</v>
      </c>
      <c r="AB87" s="11">
        <f>Tabulka1[[#This Row],[BRUTTO 13          ]]+Tabulka1[[#This Row],[NETTO 14]]+Tabulka1[[#This Row],[TOP 3 (2)24]]</f>
        <v>41</v>
      </c>
      <c r="AC87" s="20"/>
      <c r="AF87" s="21"/>
      <c r="AK87" s="20"/>
      <c r="AO87" s="54"/>
      <c r="AP87" s="50"/>
    </row>
    <row r="88" spans="1:42" x14ac:dyDescent="0.25">
      <c r="A88" s="45" t="s">
        <v>61</v>
      </c>
      <c r="B88" s="12" t="s">
        <v>59</v>
      </c>
      <c r="C88" s="12">
        <v>5002364</v>
      </c>
      <c r="D88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88" s="11">
        <f>_xlfn.XLOOKUP(Tabulka1[[#This Row],[ČÍSLO CLUBU]],'19.4.2023'!D:D,'19.4.2023'!G:G)</f>
        <v>12</v>
      </c>
      <c r="F88" s="11">
        <f>_xlfn.XLOOKUP(Tabulka1[[#This Row],[ČÍSLO CLUBU]],'19.4.2023'!D:D,'19.4.2023'!I:I)</f>
        <v>32</v>
      </c>
      <c r="G88" s="11">
        <f>_xlfn.XLOOKUP(Tabulka1[[#This Row],[ČÍSLO CLUBU]],'19.4.2023'!D:D,'19.4.2023'!J:J)</f>
        <v>0</v>
      </c>
      <c r="H88" s="21">
        <f>Tabulka1[[#This Row],[BRUTTO ]]+Tabulka1[[#This Row],[NETTO]]+Tabulka1[[#This Row],[TOP 3]]</f>
        <v>44</v>
      </c>
      <c r="M88" s="20"/>
      <c r="P88" s="21"/>
      <c r="U88" s="20"/>
      <c r="X88" s="21"/>
      <c r="AC88" s="20"/>
      <c r="AF88" s="21"/>
      <c r="AK88" s="20"/>
      <c r="AO88" s="54"/>
      <c r="AP88" s="50"/>
    </row>
    <row r="89" spans="1:42" x14ac:dyDescent="0.25">
      <c r="A89" s="45" t="s">
        <v>72</v>
      </c>
      <c r="B89" s="12" t="s">
        <v>18</v>
      </c>
      <c r="C89" s="12">
        <v>15400028</v>
      </c>
      <c r="D89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89" s="11">
        <f>_xlfn.XLOOKUP(Tabulka1[[#This Row],[ČÍSLO CLUBU]],'19.4.2023'!D:D,'19.4.2023'!G:G)</f>
        <v>10</v>
      </c>
      <c r="F89" s="11">
        <f>_xlfn.XLOOKUP(Tabulka1[[#This Row],[ČÍSLO CLUBU]],'19.4.2023'!D:D,'19.4.2023'!I:I)</f>
        <v>27</v>
      </c>
      <c r="G89" s="11">
        <f>_xlfn.XLOOKUP(Tabulka1[[#This Row],[ČÍSLO CLUBU]],'19.4.2023'!D:D,'19.4.2023'!J:J)</f>
        <v>0</v>
      </c>
      <c r="H89" s="21">
        <f>Tabulka1[[#This Row],[BRUTTO ]]+Tabulka1[[#This Row],[NETTO]]+Tabulka1[[#This Row],[TOP 3]]</f>
        <v>37</v>
      </c>
      <c r="M89" s="20"/>
      <c r="P89" s="21"/>
      <c r="U89" s="20"/>
      <c r="X89" s="21"/>
      <c r="AC89" s="20"/>
      <c r="AF89" s="21"/>
      <c r="AK89" s="20"/>
      <c r="AO89" s="54"/>
      <c r="AP89" s="50"/>
    </row>
    <row r="90" spans="1:42" x14ac:dyDescent="0.25">
      <c r="A90" s="45" t="s">
        <v>25</v>
      </c>
      <c r="B90" s="12" t="s">
        <v>7</v>
      </c>
      <c r="C90" s="12">
        <v>18003690</v>
      </c>
      <c r="D90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90" s="11">
        <f>_xlfn.XLOOKUP(Tabulka1[[#This Row],[ČÍSLO CLUBU]],'19.4.2023'!D:D,'19.4.2023'!G:G)</f>
        <v>20</v>
      </c>
      <c r="F90" s="11">
        <f>_xlfn.XLOOKUP(Tabulka1[[#This Row],[ČÍSLO CLUBU]],'19.4.2023'!D:D,'19.4.2023'!I:I)</f>
        <v>27</v>
      </c>
      <c r="G90" s="11">
        <f>_xlfn.XLOOKUP(Tabulka1[[#This Row],[ČÍSLO CLUBU]],'19.4.2023'!D:D,'19.4.2023'!J:J)</f>
        <v>0</v>
      </c>
      <c r="H90" s="21">
        <f>Tabulka1[[#This Row],[BRUTTO ]]+Tabulka1[[#This Row],[NETTO]]+Tabulka1[[#This Row],[TOP 3]]</f>
        <v>47</v>
      </c>
      <c r="M90" s="20"/>
      <c r="P90" s="21"/>
      <c r="U90" s="20"/>
      <c r="X90" s="21"/>
      <c r="AC90" s="20"/>
      <c r="AF90" s="21"/>
      <c r="AK90" s="20"/>
      <c r="AO90" s="54"/>
      <c r="AP90" s="50"/>
    </row>
    <row r="91" spans="1:42" x14ac:dyDescent="0.25">
      <c r="A91" s="45" t="s">
        <v>98</v>
      </c>
      <c r="B91" s="12" t="s">
        <v>43</v>
      </c>
      <c r="C91" s="12">
        <v>1005747</v>
      </c>
      <c r="D91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91" s="11">
        <f>_xlfn.XLOOKUP(Tabulka1[[#This Row],[ČÍSLO CLUBU]],'19.4.2023'!D:D,'19.4.2023'!G:G)</f>
        <v>3</v>
      </c>
      <c r="F91" s="11">
        <f>_xlfn.XLOOKUP(Tabulka1[[#This Row],[ČÍSLO CLUBU]],'19.4.2023'!D:D,'19.4.2023'!I:I)</f>
        <v>23</v>
      </c>
      <c r="G91" s="11">
        <f>_xlfn.XLOOKUP(Tabulka1[[#This Row],[ČÍSLO CLUBU]],'19.4.2023'!D:D,'19.4.2023'!J:J)</f>
        <v>0</v>
      </c>
      <c r="H91" s="21">
        <f>Tabulka1[[#This Row],[BRUTTO ]]+Tabulka1[[#This Row],[NETTO]]+Tabulka1[[#This Row],[TOP 3]]</f>
        <v>26</v>
      </c>
      <c r="M91" s="20"/>
      <c r="P91" s="21"/>
      <c r="U91" s="20"/>
      <c r="X91" s="21"/>
      <c r="AC91" s="20"/>
      <c r="AF91" s="21"/>
      <c r="AK91" s="20"/>
      <c r="AO91" s="54"/>
      <c r="AP91" s="50"/>
    </row>
    <row r="92" spans="1:42" x14ac:dyDescent="0.25">
      <c r="A92" s="45" t="s">
        <v>351</v>
      </c>
      <c r="B92" s="12" t="s">
        <v>115</v>
      </c>
      <c r="C92" s="12">
        <v>12201401</v>
      </c>
      <c r="D92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92" s="21"/>
      <c r="M92" s="20"/>
      <c r="P92" s="21"/>
      <c r="U92" s="20"/>
      <c r="X92" s="21"/>
      <c r="Y92" s="11">
        <f>_xlfn.XLOOKUP(Tabulka1[[#This Row],[ČÍSLO CLUBU]],'13.7.2023'!D:D,'13.7.2023'!G:G)</f>
        <v>16</v>
      </c>
      <c r="Z92" s="11">
        <f>_xlfn.XLOOKUP(Tabulka1[[#This Row],[ČÍSLO CLUBU]],'13.7.2023'!D:D,'13.7.2023'!I:I)</f>
        <v>33</v>
      </c>
      <c r="AA92" s="11">
        <f>_xlfn.XLOOKUP(Tabulka1[[#This Row],[ČÍSLO CLUBU]],'13.7.2023'!D:D,'13.7.2023'!J:J)</f>
        <v>0</v>
      </c>
      <c r="AB92" s="11">
        <f>Tabulka1[[#This Row],[BRUTTO 13          ]]+Tabulka1[[#This Row],[NETTO 14]]+Tabulka1[[#This Row],[TOP 3 (2)24]]</f>
        <v>49</v>
      </c>
      <c r="AC92" s="20"/>
      <c r="AF92" s="21"/>
      <c r="AK92" s="20"/>
      <c r="AO92" s="54"/>
      <c r="AP92" s="50"/>
    </row>
    <row r="93" spans="1:42" x14ac:dyDescent="0.25">
      <c r="A93" s="45" t="s">
        <v>259</v>
      </c>
      <c r="B93" s="12" t="s">
        <v>83</v>
      </c>
      <c r="C93" s="12">
        <v>801713</v>
      </c>
      <c r="D93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93" s="21"/>
      <c r="M93" s="20"/>
      <c r="P93" s="21"/>
      <c r="Q93" s="11">
        <f>_xlfn.XLOOKUP(Tabulka1[[#This Row],[ČÍSLO CLUBU]],'13.6.2023'!D:D,'13.6.2023'!G:G)</f>
        <v>11</v>
      </c>
      <c r="R93" s="11">
        <f>_xlfn.XLOOKUP(Tabulka1[[#This Row],[ČÍSLO CLUBU]],'13.6.2023'!D:D,'13.6.2023'!I:I)</f>
        <v>37</v>
      </c>
      <c r="S93" s="11">
        <f>_xlfn.XLOOKUP(Tabulka1[[#This Row],[ČÍSLO CLUBU]],'13.6.2023'!D:D,'13.6.2023'!J:J)</f>
        <v>30</v>
      </c>
      <c r="T93" s="11">
        <f>Tabulka1[[#This Row],[BRUTTO 7]]+Tabulka1[[#This Row],[NETTO    8]]+Tabulka1[[#This Row],[TOP 3 (2)22]]</f>
        <v>78</v>
      </c>
      <c r="U93" s="20"/>
      <c r="X93" s="21"/>
      <c r="AC93" s="20"/>
      <c r="AF93" s="21"/>
      <c r="AK93" s="20"/>
      <c r="AO93" s="54"/>
      <c r="AP93" s="50"/>
    </row>
    <row r="94" spans="1:42" x14ac:dyDescent="0.25">
      <c r="A94" s="45" t="s">
        <v>162</v>
      </c>
      <c r="B94" s="12" t="s">
        <v>163</v>
      </c>
      <c r="C94" s="12">
        <v>10000478</v>
      </c>
      <c r="D94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94" s="21"/>
      <c r="M94" s="20">
        <f>_xlfn.XLOOKUP(Tabulka1[[#This Row],[ČÍSLO CLUBU]],'24.5.2023 Dýšina'!D:D,'24.5.2023 Dýšina'!K:K)</f>
        <v>44</v>
      </c>
      <c r="N94" s="11">
        <f>_xlfn.XLOOKUP(Tabulka1[[#This Row],[ČÍSLO CLUBU]],'24.5.2023 Dýšina'!D:D,'24.5.2023 Dýšina'!I:I)</f>
        <v>36</v>
      </c>
      <c r="O94" s="11">
        <f>_xlfn.XLOOKUP(Tabulka1[[#This Row],[ČÍSLO CLUBU]],'24.5.2023 Dýšina'!D:D,'24.5.2023 Dýšina'!J:J)</f>
        <v>10</v>
      </c>
      <c r="P94" s="21">
        <f>Tabulka1[[#This Row],[BRUTTO 4 x2]]+Tabulka1[[#This Row],[NETTO    5]]+Tabulka1[[#This Row],[TOP 3 (2)2]]</f>
        <v>90</v>
      </c>
      <c r="U94" s="20"/>
      <c r="X94" s="21"/>
      <c r="AC94" s="20"/>
      <c r="AF94" s="21"/>
      <c r="AK94" s="20"/>
      <c r="AO94" s="54"/>
      <c r="AP94" s="50"/>
    </row>
    <row r="95" spans="1:42" x14ac:dyDescent="0.25">
      <c r="A95" s="45" t="s">
        <v>323</v>
      </c>
      <c r="B95" s="12" t="s">
        <v>46</v>
      </c>
      <c r="C95" s="12">
        <v>1200471</v>
      </c>
      <c r="D95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95" s="21"/>
      <c r="M95" s="20"/>
      <c r="P95" s="21"/>
      <c r="U95" s="20"/>
      <c r="X95" s="21"/>
      <c r="Y95" s="11">
        <f>_xlfn.XLOOKUP(Tabulka1[[#This Row],[ČÍSLO CLUBU]],'13.7.2023'!D:D,'13.7.2023'!G:G)</f>
        <v>30</v>
      </c>
      <c r="Z95" s="11">
        <f>_xlfn.XLOOKUP(Tabulka1[[#This Row],[ČÍSLO CLUBU]],'13.7.2023'!D:D,'13.7.2023'!I:I)</f>
        <v>37</v>
      </c>
      <c r="AA95" s="11">
        <f>_xlfn.XLOOKUP(Tabulka1[[#This Row],[ČÍSLO CLUBU]],'13.7.2023'!D:D,'13.7.2023'!J:J)</f>
        <v>0</v>
      </c>
      <c r="AB95" s="11">
        <f>Tabulka1[[#This Row],[BRUTTO 13          ]]+Tabulka1[[#This Row],[NETTO 14]]+Tabulka1[[#This Row],[TOP 3 (2)24]]</f>
        <v>67</v>
      </c>
      <c r="AC95" s="20"/>
      <c r="AF95" s="21"/>
      <c r="AK95" s="20"/>
      <c r="AO95" s="54"/>
      <c r="AP95" s="50"/>
    </row>
    <row r="96" spans="1:42" x14ac:dyDescent="0.25">
      <c r="A96" s="45" t="s">
        <v>198</v>
      </c>
      <c r="B96" s="12" t="s">
        <v>199</v>
      </c>
      <c r="C96" s="12">
        <v>5600479</v>
      </c>
      <c r="D96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96" s="21"/>
      <c r="M96" s="20">
        <f>_xlfn.XLOOKUP(Tabulka1[[#This Row],[ČÍSLO CLUBU]],'24.5.2023 Dýšina'!D:D,'24.5.2023 Dýšina'!K:K)</f>
        <v>10</v>
      </c>
      <c r="N96" s="11">
        <f>_xlfn.XLOOKUP(Tabulka1[[#This Row],[ČÍSLO CLUBU]],'24.5.2023 Dýšina'!D:D,'24.5.2023 Dýšina'!I:I)</f>
        <v>20</v>
      </c>
      <c r="O96" s="11">
        <f>_xlfn.XLOOKUP(Tabulka1[[#This Row],[ČÍSLO CLUBU]],'24.5.2023 Dýšina'!D:D,'24.5.2023 Dýšina'!J:J)</f>
        <v>0</v>
      </c>
      <c r="P96" s="21">
        <f>Tabulka1[[#This Row],[BRUTTO 4 x2]]+Tabulka1[[#This Row],[NETTO    5]]+Tabulka1[[#This Row],[TOP 3 (2)2]]</f>
        <v>30</v>
      </c>
      <c r="U96" s="20"/>
      <c r="X96" s="21"/>
      <c r="AC96" s="20"/>
      <c r="AF96" s="21"/>
      <c r="AK96" s="20"/>
      <c r="AO96" s="54"/>
      <c r="AP96" s="50"/>
    </row>
    <row r="97" spans="1:42" x14ac:dyDescent="0.25">
      <c r="A97" s="45" t="s">
        <v>446</v>
      </c>
      <c r="B97" s="12" t="s">
        <v>510</v>
      </c>
      <c r="C97" s="12"/>
      <c r="D97" s="76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97" s="64"/>
      <c r="F97" s="64"/>
      <c r="G97" s="64"/>
      <c r="H97" s="66"/>
      <c r="I97" s="64"/>
      <c r="J97" s="64"/>
      <c r="K97" s="64"/>
      <c r="L97" s="64"/>
      <c r="M97" s="65"/>
      <c r="N97" s="64"/>
      <c r="O97" s="64"/>
      <c r="P97" s="66"/>
      <c r="Q97" s="64"/>
      <c r="R97" s="64"/>
      <c r="S97" s="64"/>
      <c r="T97" s="64"/>
      <c r="U97" s="65"/>
      <c r="V97" s="64"/>
      <c r="W97" s="64"/>
      <c r="X97" s="66"/>
      <c r="Y97" s="64"/>
      <c r="Z97" s="64"/>
      <c r="AA97" s="64"/>
      <c r="AB97" s="64"/>
      <c r="AC97" s="20">
        <f>_xlfn.XLOOKUP(Tabulka1[[#This Row],[JMÉNO]],'4.8.2023 Konopiště'!B:B,'4.8.2023 Konopiště'!K:K)</f>
        <v>50</v>
      </c>
      <c r="AD97" s="11">
        <f>_xlfn.XLOOKUP(Tabulka1[[#This Row],[ČÍSLO CLUBU]],'4.8.2023 Konopiště'!D:D,'4.8.2023 Konopiště'!I:I)</f>
        <v>35</v>
      </c>
      <c r="AE97" s="11">
        <f>_xlfn.XLOOKUP(Tabulka1[[#This Row],[ČÍSLO CLUBU]],'4.8.2023 Konopiště'!D:D,'4.8.2023 Konopiště'!J:J)</f>
        <v>0</v>
      </c>
      <c r="AF97" s="21">
        <f>Tabulka1[[#This Row],[TOP 3 (2)25]]+Tabulka1[[#This Row],[NETTO 17]]+Tabulka1[[#This Row],[BRUTTO 16  x2]]</f>
        <v>85</v>
      </c>
      <c r="AG97" s="11">
        <f>_xlfn.XLOOKUP(Tabulka1[[#This Row],[ČÍSLO CLUBU]],'10.9.2023'!D:D,'10.9.2023'!G:G)</f>
        <v>0</v>
      </c>
      <c r="AH97" s="11">
        <f>_xlfn.XLOOKUP(Tabulka1[[#This Row],[ČÍSLO CLUBU]],'10.9.2023'!D:D,'10.9.2023'!I:I)</f>
        <v>0</v>
      </c>
      <c r="AI97" s="11">
        <f>_xlfn.XLOOKUP(Tabulka1[[#This Row],[ČÍSLO CLUBU]],'10.9.2023'!D:D,'10.9.2023'!J:J)</f>
        <v>0</v>
      </c>
      <c r="AK97" s="20"/>
      <c r="AO97" s="67"/>
      <c r="AP97" s="50"/>
    </row>
    <row r="98" spans="1:42" x14ac:dyDescent="0.25">
      <c r="A98" s="45" t="s">
        <v>219</v>
      </c>
      <c r="B98" s="12" t="s">
        <v>23</v>
      </c>
      <c r="C98" s="12">
        <v>9806648</v>
      </c>
      <c r="D98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98" s="21"/>
      <c r="M98" s="20"/>
      <c r="P98" s="21"/>
      <c r="Q98" s="11">
        <f>_xlfn.XLOOKUP(Tabulka1[[#This Row],[ČÍSLO CLUBU]],'13.6.2023'!D:D,'13.6.2023'!G:G)</f>
        <v>29</v>
      </c>
      <c r="R98" s="11">
        <f>_xlfn.XLOOKUP(Tabulka1[[#This Row],[ČÍSLO CLUBU]],'13.6.2023'!D:D,'13.6.2023'!I:I)</f>
        <v>43</v>
      </c>
      <c r="S98" s="11">
        <f>_xlfn.XLOOKUP(Tabulka1[[#This Row],[ČÍSLO CLUBU]],'13.6.2023'!D:D,'13.6.2023'!J:J)</f>
        <v>30</v>
      </c>
      <c r="T98" s="11">
        <f>Tabulka1[[#This Row],[BRUTTO 7]]+Tabulka1[[#This Row],[NETTO    8]]+Tabulka1[[#This Row],[TOP 3 (2)22]]</f>
        <v>102</v>
      </c>
      <c r="U98" s="20"/>
      <c r="X98" s="21"/>
      <c r="AC98" s="20"/>
      <c r="AF98" s="21"/>
      <c r="AK98" s="20"/>
      <c r="AO98" s="54"/>
      <c r="AP98" s="50"/>
    </row>
    <row r="99" spans="1:42" x14ac:dyDescent="0.25">
      <c r="A99" s="45" t="s">
        <v>278</v>
      </c>
      <c r="B99" s="12" t="s">
        <v>125</v>
      </c>
      <c r="C99" s="12">
        <v>6800701</v>
      </c>
      <c r="D99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99" s="21"/>
      <c r="M99" s="20"/>
      <c r="P99" s="21"/>
      <c r="Q99" s="11">
        <v>0</v>
      </c>
      <c r="R99" s="11">
        <f>_xlfn.XLOOKUP(Tabulka1[[#This Row],[ČÍSLO CLUBU]],'13.6.2023'!D:D,'13.6.2023'!I:I)</f>
        <v>0</v>
      </c>
      <c r="S99" s="11">
        <f>_xlfn.XLOOKUP(Tabulka1[[#This Row],[ČÍSLO CLUBU]],'13.6.2023'!D:D,'13.6.2023'!J:J)</f>
        <v>0</v>
      </c>
      <c r="T99" s="11">
        <f>Tabulka1[[#This Row],[BRUTTO 7]]+Tabulka1[[#This Row],[NETTO    8]]+Tabulka1[[#This Row],[TOP 3 (2)22]]</f>
        <v>0</v>
      </c>
      <c r="U99" s="20"/>
      <c r="X99" s="21"/>
      <c r="AC99" s="20"/>
      <c r="AF99" s="21"/>
      <c r="AK99" s="20"/>
      <c r="AO99" s="54"/>
      <c r="AP99" s="50"/>
    </row>
    <row r="100" spans="1:42" x14ac:dyDescent="0.25">
      <c r="A100" s="45" t="s">
        <v>291</v>
      </c>
      <c r="B100" s="12" t="s">
        <v>1</v>
      </c>
      <c r="C100" s="12">
        <v>9200446</v>
      </c>
      <c r="D100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100" s="21"/>
      <c r="M100" s="20"/>
      <c r="P100" s="21"/>
      <c r="U100" s="20">
        <f>_xlfn.XLOOKUP(Tabulka1[[#This Row],[ČÍSLO CLUBU]],'29.6.2023'!D:D,'29.6.2023'!G:G)</f>
        <v>18</v>
      </c>
      <c r="V100" s="11">
        <f>_xlfn.XLOOKUP(Tabulka1[[#This Row],[ČÍSLO CLUBU]],'29.6.2023'!D:D,'29.6.2023'!I:I)</f>
        <v>28</v>
      </c>
      <c r="W100" s="11">
        <f>_xlfn.XLOOKUP(Tabulka1[[#This Row],[ČÍSLO CLUBU]],'29.6.2023'!D:D,'29.6.2023'!J:J)</f>
        <v>0</v>
      </c>
      <c r="X100" s="21">
        <f>Tabulka1[[#This Row],[BRUTTO 10]]+Tabulka1[[#This Row],[NETTO 11]]+Tabulka1[[#This Row],[TOP 3 (2)23]]</f>
        <v>46</v>
      </c>
      <c r="AC100" s="20"/>
      <c r="AF100" s="21"/>
      <c r="AK100" s="20"/>
      <c r="AO100" s="54"/>
      <c r="AP100" s="50"/>
    </row>
    <row r="101" spans="1:42" x14ac:dyDescent="0.25">
      <c r="A101" s="45" t="s">
        <v>216</v>
      </c>
      <c r="B101" s="12" t="s">
        <v>18</v>
      </c>
      <c r="C101" s="12">
        <v>15400487</v>
      </c>
      <c r="D101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101" s="21"/>
      <c r="M101" s="20"/>
      <c r="P101" s="21"/>
      <c r="Q101" s="11">
        <f>_xlfn.XLOOKUP(Tabulka1[[#This Row],[ČÍSLO CLUBU]],'13.6.2023'!D:D,'13.6.2023'!G:G)</f>
        <v>37</v>
      </c>
      <c r="R101" s="11">
        <f>_xlfn.XLOOKUP(Tabulka1[[#This Row],[ČÍSLO CLUBU]],'13.6.2023'!D:D,'13.6.2023'!I:I)</f>
        <v>37</v>
      </c>
      <c r="S101" s="11">
        <f>_xlfn.XLOOKUP(Tabulka1[[#This Row],[ČÍSLO CLUBU]],'13.6.2023'!D:D,'13.6.2023'!J:J)</f>
        <v>0</v>
      </c>
      <c r="T101" s="11">
        <f>Tabulka1[[#This Row],[BRUTTO 7]]+Tabulka1[[#This Row],[NETTO    8]]+Tabulka1[[#This Row],[TOP 3 (2)22]]</f>
        <v>74</v>
      </c>
      <c r="U101" s="20"/>
      <c r="X101" s="21"/>
      <c r="AC101" s="20"/>
      <c r="AF101" s="21"/>
      <c r="AK101" s="20"/>
      <c r="AO101" s="54"/>
      <c r="AP101" s="50"/>
    </row>
    <row r="102" spans="1:42" x14ac:dyDescent="0.25">
      <c r="A102" s="45" t="s">
        <v>396</v>
      </c>
      <c r="B102" s="12" t="s">
        <v>397</v>
      </c>
      <c r="C102" s="12">
        <v>5400572</v>
      </c>
      <c r="D102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102" s="21"/>
      <c r="M102" s="20"/>
      <c r="P102" s="21"/>
      <c r="U102" s="20"/>
      <c r="X102" s="21"/>
      <c r="Y102" s="11">
        <f>_xlfn.XLOOKUP(Tabulka1[[#This Row],[ČÍSLO CLUBU]],'13.7.2023'!D:D,'13.7.2023'!G:G)</f>
        <v>3</v>
      </c>
      <c r="Z102" s="11">
        <f>_xlfn.XLOOKUP(Tabulka1[[#This Row],[ČÍSLO CLUBU]],'13.7.2023'!D:D,'13.7.2023'!I:I)</f>
        <v>20</v>
      </c>
      <c r="AA102" s="11">
        <f>_xlfn.XLOOKUP(Tabulka1[[#This Row],[ČÍSLO CLUBU]],'13.7.2023'!D:D,'13.7.2023'!J:J)</f>
        <v>0</v>
      </c>
      <c r="AB102" s="11">
        <f>Tabulka1[[#This Row],[BRUTTO 13          ]]+Tabulka1[[#This Row],[NETTO 14]]+Tabulka1[[#This Row],[TOP 3 (2)24]]</f>
        <v>23</v>
      </c>
      <c r="AC102" s="20"/>
      <c r="AF102" s="21"/>
      <c r="AK102" s="20"/>
      <c r="AO102" s="54"/>
      <c r="AP102" s="50"/>
    </row>
    <row r="103" spans="1:42" x14ac:dyDescent="0.25">
      <c r="A103" s="45" t="s">
        <v>486</v>
      </c>
      <c r="B103" s="12" t="s">
        <v>18</v>
      </c>
      <c r="C103" s="12">
        <v>15400039</v>
      </c>
      <c r="D103" s="76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103" s="64"/>
      <c r="F103" s="64"/>
      <c r="G103" s="64"/>
      <c r="H103" s="66"/>
      <c r="I103" s="64"/>
      <c r="J103" s="64"/>
      <c r="K103" s="64"/>
      <c r="L103" s="64"/>
      <c r="M103" s="65"/>
      <c r="N103" s="64"/>
      <c r="O103" s="64"/>
      <c r="P103" s="66"/>
      <c r="Q103" s="64"/>
      <c r="R103" s="64"/>
      <c r="S103" s="64"/>
      <c r="T103" s="64"/>
      <c r="U103" s="65"/>
      <c r="V103" s="64"/>
      <c r="W103" s="64"/>
      <c r="X103" s="66"/>
      <c r="Y103" s="64"/>
      <c r="Z103" s="64"/>
      <c r="AA103" s="64"/>
      <c r="AB103" s="64"/>
      <c r="AC103" s="20">
        <f>_xlfn.XLOOKUP(Tabulka1[[#This Row],[JMÉNO]],'4.8.2023 Konopiště'!B:B,'4.8.2023 Konopiště'!K:K)</f>
        <v>16</v>
      </c>
      <c r="AD103" s="11">
        <f>_xlfn.XLOOKUP(Tabulka1[[#This Row],[ČÍSLO CLUBU]],'4.8.2023 Konopiště'!D:D,'4.8.2023 Konopiště'!I:I)</f>
        <v>26</v>
      </c>
      <c r="AE103" s="11">
        <f>_xlfn.XLOOKUP(Tabulka1[[#This Row],[ČÍSLO CLUBU]],'4.8.2023 Konopiště'!D:D,'4.8.2023 Konopiště'!J:J)</f>
        <v>0</v>
      </c>
      <c r="AF103" s="21">
        <f>Tabulka1[[#This Row],[TOP 3 (2)25]]+Tabulka1[[#This Row],[NETTO 17]]+Tabulka1[[#This Row],[BRUTTO 16  x2]]</f>
        <v>42</v>
      </c>
      <c r="AK103" s="20"/>
      <c r="AO103" s="67"/>
      <c r="AP103" s="50"/>
    </row>
    <row r="104" spans="1:42" x14ac:dyDescent="0.25">
      <c r="A104" s="45" t="s">
        <v>503</v>
      </c>
      <c r="B104" s="12" t="s">
        <v>23</v>
      </c>
      <c r="C104" s="12">
        <v>9803766</v>
      </c>
      <c r="D104" s="76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104" s="64"/>
      <c r="F104" s="64"/>
      <c r="G104" s="64"/>
      <c r="H104" s="66"/>
      <c r="I104" s="64"/>
      <c r="J104" s="64"/>
      <c r="K104" s="64"/>
      <c r="L104" s="64"/>
      <c r="M104" s="65"/>
      <c r="N104" s="64"/>
      <c r="O104" s="64"/>
      <c r="P104" s="66"/>
      <c r="Q104" s="64"/>
      <c r="R104" s="64"/>
      <c r="S104" s="64"/>
      <c r="T104" s="64"/>
      <c r="U104" s="65"/>
      <c r="V104" s="64"/>
      <c r="W104" s="64"/>
      <c r="X104" s="66"/>
      <c r="Y104" s="64"/>
      <c r="Z104" s="64"/>
      <c r="AA104" s="64"/>
      <c r="AB104" s="64"/>
      <c r="AC104" s="20">
        <f>_xlfn.XLOOKUP(Tabulka1[[#This Row],[JMÉNO]],'4.8.2023 Konopiště'!B:B,'4.8.2023 Konopiště'!K:K)</f>
        <v>8</v>
      </c>
      <c r="AD104" s="11">
        <f>_xlfn.XLOOKUP(Tabulka1[[#This Row],[ČÍSLO CLUBU]],'4.8.2023 Konopiště'!D:D,'4.8.2023 Konopiště'!I:I)</f>
        <v>24</v>
      </c>
      <c r="AE104" s="11">
        <f>_xlfn.XLOOKUP(Tabulka1[[#This Row],[ČÍSLO CLUBU]],'4.8.2023 Konopiště'!D:D,'4.8.2023 Konopiště'!J:J)</f>
        <v>0</v>
      </c>
      <c r="AF104" s="21">
        <f>Tabulka1[[#This Row],[TOP 3 (2)25]]+Tabulka1[[#This Row],[NETTO 17]]+Tabulka1[[#This Row],[BRUTTO 16  x2]]</f>
        <v>32</v>
      </c>
      <c r="AK104" s="20"/>
      <c r="AO104" s="67"/>
      <c r="AP104" s="50"/>
    </row>
    <row r="105" spans="1:42" x14ac:dyDescent="0.25">
      <c r="A105" s="45" t="s">
        <v>444</v>
      </c>
      <c r="B105" s="12" t="s">
        <v>23</v>
      </c>
      <c r="C105" s="12">
        <v>9801346</v>
      </c>
      <c r="D105" s="76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105" s="64"/>
      <c r="F105" s="64"/>
      <c r="G105" s="64"/>
      <c r="H105" s="66"/>
      <c r="I105" s="64"/>
      <c r="J105" s="64"/>
      <c r="K105" s="64"/>
      <c r="L105" s="64"/>
      <c r="M105" s="65"/>
      <c r="N105" s="64"/>
      <c r="O105" s="64"/>
      <c r="P105" s="66"/>
      <c r="Q105" s="64"/>
      <c r="R105" s="64"/>
      <c r="S105" s="64"/>
      <c r="T105" s="64"/>
      <c r="U105" s="65"/>
      <c r="V105" s="64"/>
      <c r="W105" s="64"/>
      <c r="X105" s="66"/>
      <c r="Y105" s="64"/>
      <c r="Z105" s="64"/>
      <c r="AA105" s="64"/>
      <c r="AB105" s="64"/>
      <c r="AC105" s="20">
        <f>_xlfn.XLOOKUP(Tabulka1[[#This Row],[JMÉNO]],'4.8.2023 Konopiště'!B:B,'4.8.2023 Konopiště'!K:K)</f>
        <v>52</v>
      </c>
      <c r="AD105" s="11">
        <f>_xlfn.XLOOKUP(Tabulka1[[#This Row],[ČÍSLO CLUBU]],'4.8.2023 Konopiště'!D:D,'4.8.2023 Konopiště'!I:I)</f>
        <v>37</v>
      </c>
      <c r="AE105" s="11">
        <f>_xlfn.XLOOKUP(Tabulka1[[#This Row],[ČÍSLO CLUBU]],'4.8.2023 Konopiště'!D:D,'4.8.2023 Konopiště'!J:J)</f>
        <v>0</v>
      </c>
      <c r="AF105" s="21">
        <f>Tabulka1[[#This Row],[TOP 3 (2)25]]+Tabulka1[[#This Row],[NETTO 17]]+Tabulka1[[#This Row],[BRUTTO 16  x2]]</f>
        <v>89</v>
      </c>
      <c r="AK105" s="20"/>
      <c r="AO105" s="67"/>
      <c r="AP105" s="50"/>
    </row>
    <row r="106" spans="1:42" x14ac:dyDescent="0.25">
      <c r="A106" s="45" t="s">
        <v>299</v>
      </c>
      <c r="B106" s="12" t="s">
        <v>101</v>
      </c>
      <c r="C106" s="12">
        <v>8900464</v>
      </c>
      <c r="D106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106" s="21"/>
      <c r="M106" s="20"/>
      <c r="P106" s="21"/>
      <c r="U106" s="20">
        <f>_xlfn.XLOOKUP(Tabulka1[[#This Row],[ČÍSLO CLUBU]],'29.6.2023'!D:D,'29.6.2023'!G:G)</f>
        <v>16</v>
      </c>
      <c r="V106" s="11">
        <f>_xlfn.XLOOKUP(Tabulka1[[#This Row],[ČÍSLO CLUBU]],'29.6.2023'!D:D,'29.6.2023'!I:I)</f>
        <v>33</v>
      </c>
      <c r="W106" s="11">
        <f>_xlfn.XLOOKUP(Tabulka1[[#This Row],[ČÍSLO CLUBU]],'29.6.2023'!D:D,'29.6.2023'!J:J)</f>
        <v>0</v>
      </c>
      <c r="X106" s="21">
        <f>Tabulka1[[#This Row],[BRUTTO 10]]+Tabulka1[[#This Row],[NETTO 11]]+Tabulka1[[#This Row],[TOP 3 (2)23]]</f>
        <v>49</v>
      </c>
      <c r="AC106" s="20"/>
      <c r="AF106" s="21"/>
      <c r="AK106" s="20"/>
      <c r="AO106" s="54"/>
      <c r="AP106" s="50"/>
    </row>
    <row r="107" spans="1:42" x14ac:dyDescent="0.25">
      <c r="A107" s="45" t="s">
        <v>459</v>
      </c>
      <c r="B107" s="12" t="s">
        <v>43</v>
      </c>
      <c r="C107" s="12">
        <v>1006711</v>
      </c>
      <c r="D107" s="76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107" s="64"/>
      <c r="F107" s="64"/>
      <c r="G107" s="64"/>
      <c r="H107" s="66"/>
      <c r="I107" s="64"/>
      <c r="J107" s="64"/>
      <c r="K107" s="64"/>
      <c r="L107" s="64"/>
      <c r="M107" s="65"/>
      <c r="N107" s="64"/>
      <c r="O107" s="64"/>
      <c r="P107" s="66"/>
      <c r="Q107" s="64"/>
      <c r="R107" s="64"/>
      <c r="S107" s="64"/>
      <c r="T107" s="64"/>
      <c r="U107" s="65"/>
      <c r="V107" s="64"/>
      <c r="W107" s="64"/>
      <c r="X107" s="66"/>
      <c r="Y107" s="64"/>
      <c r="Z107" s="64"/>
      <c r="AA107" s="64"/>
      <c r="AB107" s="64"/>
      <c r="AC107" s="20">
        <f>_xlfn.XLOOKUP(Tabulka1[[#This Row],[JMÉNO]],'4.8.2023 Konopiště'!B:B,'4.8.2023 Konopiště'!K:K)</f>
        <v>38</v>
      </c>
      <c r="AD107" s="11">
        <f>_xlfn.XLOOKUP(Tabulka1[[#This Row],[ČÍSLO CLUBU]],'4.8.2023 Konopiště'!D:D,'4.8.2023 Konopiště'!I:I)</f>
        <v>33</v>
      </c>
      <c r="AE107" s="11">
        <f>_xlfn.XLOOKUP(Tabulka1[[#This Row],[ČÍSLO CLUBU]],'4.8.2023 Konopiště'!D:D,'4.8.2023 Konopiště'!J:J)</f>
        <v>0</v>
      </c>
      <c r="AF107" s="21">
        <f>Tabulka1[[#This Row],[TOP 3 (2)25]]+Tabulka1[[#This Row],[NETTO 17]]+Tabulka1[[#This Row],[BRUTTO 16  x2]]</f>
        <v>71</v>
      </c>
      <c r="AK107" s="20"/>
      <c r="AO107" s="67"/>
      <c r="AP107" s="50"/>
    </row>
    <row r="108" spans="1:42" x14ac:dyDescent="0.25">
      <c r="A108" s="45" t="s">
        <v>493</v>
      </c>
      <c r="B108" s="12" t="s">
        <v>43</v>
      </c>
      <c r="C108" s="12">
        <v>1007204</v>
      </c>
      <c r="D108" s="76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108" s="64"/>
      <c r="F108" s="64"/>
      <c r="G108" s="64"/>
      <c r="H108" s="66"/>
      <c r="I108" s="64"/>
      <c r="J108" s="64"/>
      <c r="K108" s="64"/>
      <c r="L108" s="64"/>
      <c r="M108" s="65"/>
      <c r="N108" s="64"/>
      <c r="O108" s="64"/>
      <c r="P108" s="66"/>
      <c r="Q108" s="64"/>
      <c r="R108" s="64"/>
      <c r="S108" s="64"/>
      <c r="T108" s="64"/>
      <c r="U108" s="65"/>
      <c r="V108" s="64"/>
      <c r="W108" s="64"/>
      <c r="X108" s="66"/>
      <c r="Y108" s="64"/>
      <c r="Z108" s="64"/>
      <c r="AA108" s="64"/>
      <c r="AB108" s="64"/>
      <c r="AC108" s="20">
        <f>_xlfn.XLOOKUP(Tabulka1[[#This Row],[JMÉNO]],'4.8.2023 Konopiště'!B:B,'4.8.2023 Konopiště'!K:K)</f>
        <v>16</v>
      </c>
      <c r="AD108" s="11">
        <f>_xlfn.XLOOKUP(Tabulka1[[#This Row],[ČÍSLO CLUBU]],'4.8.2023 Konopiště'!D:D,'4.8.2023 Konopiště'!I:I)</f>
        <v>35</v>
      </c>
      <c r="AE108" s="11">
        <f>_xlfn.XLOOKUP(Tabulka1[[#This Row],[ČÍSLO CLUBU]],'4.8.2023 Konopiště'!D:D,'4.8.2023 Konopiště'!J:J)</f>
        <v>0</v>
      </c>
      <c r="AF108" s="21">
        <f>Tabulka1[[#This Row],[TOP 3 (2)25]]+Tabulka1[[#This Row],[NETTO 17]]+Tabulka1[[#This Row],[BRUTTO 16  x2]]</f>
        <v>51</v>
      </c>
      <c r="AK108" s="20"/>
      <c r="AO108" s="67"/>
      <c r="AP108" s="50"/>
    </row>
    <row r="109" spans="1:42" x14ac:dyDescent="0.25">
      <c r="A109" s="45" t="s">
        <v>317</v>
      </c>
      <c r="B109" s="12" t="s">
        <v>23</v>
      </c>
      <c r="C109" s="12">
        <v>9811835</v>
      </c>
      <c r="D109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109" s="21"/>
      <c r="M109" s="20"/>
      <c r="P109" s="21"/>
      <c r="U109" s="20">
        <f>_xlfn.XLOOKUP(Tabulka1[[#This Row],[ČÍSLO CLUBU]],'29.6.2023'!D:D,'29.6.2023'!G:G)</f>
        <v>5</v>
      </c>
      <c r="V109" s="11">
        <f>_xlfn.XLOOKUP(Tabulka1[[#This Row],[ČÍSLO CLUBU]],'29.6.2023'!D:D,'29.6.2023'!I:I)</f>
        <v>27</v>
      </c>
      <c r="W109" s="11">
        <f>_xlfn.XLOOKUP(Tabulka1[[#This Row],[ČÍSLO CLUBU]],'29.6.2023'!D:D,'29.6.2023'!J:J)</f>
        <v>0</v>
      </c>
      <c r="X109" s="21">
        <f>Tabulka1[[#This Row],[BRUTTO 10]]+Tabulka1[[#This Row],[NETTO 11]]+Tabulka1[[#This Row],[TOP 3 (2)23]]</f>
        <v>32</v>
      </c>
      <c r="AC109" s="20"/>
      <c r="AF109" s="21"/>
      <c r="AK109" s="20"/>
      <c r="AO109" s="54"/>
      <c r="AP109" s="50"/>
    </row>
    <row r="110" spans="1:42" x14ac:dyDescent="0.25">
      <c r="A110" s="45" t="s">
        <v>508</v>
      </c>
      <c r="B110" s="12" t="s">
        <v>31</v>
      </c>
      <c r="C110" s="12">
        <v>8500438</v>
      </c>
      <c r="D110" s="76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110" s="64"/>
      <c r="F110" s="64"/>
      <c r="G110" s="64"/>
      <c r="H110" s="66"/>
      <c r="I110" s="64"/>
      <c r="J110" s="64"/>
      <c r="K110" s="64"/>
      <c r="L110" s="64"/>
      <c r="M110" s="65"/>
      <c r="N110" s="64"/>
      <c r="O110" s="64"/>
      <c r="P110" s="66"/>
      <c r="Q110" s="64"/>
      <c r="R110" s="64"/>
      <c r="S110" s="64"/>
      <c r="T110" s="64"/>
      <c r="U110" s="65"/>
      <c r="V110" s="64"/>
      <c r="W110" s="64"/>
      <c r="X110" s="66"/>
      <c r="Y110" s="64"/>
      <c r="Z110" s="64"/>
      <c r="AA110" s="64"/>
      <c r="AB110" s="64"/>
      <c r="AC110" s="20">
        <f>_xlfn.XLOOKUP(Tabulka1[[#This Row],[JMÉNO]],'4.8.2023 Konopiště'!B:B,'4.8.2023 Konopiště'!K:K)</f>
        <v>4</v>
      </c>
      <c r="AD110" s="11">
        <f>_xlfn.XLOOKUP(Tabulka1[[#This Row],[ČÍSLO CLUBU]],'4.8.2023 Konopiště'!D:D,'4.8.2023 Konopiště'!I:I)</f>
        <v>24</v>
      </c>
      <c r="AE110" s="11">
        <f>_xlfn.XLOOKUP(Tabulka1[[#This Row],[ČÍSLO CLUBU]],'4.8.2023 Konopiště'!D:D,'4.8.2023 Konopiště'!J:J)</f>
        <v>10</v>
      </c>
      <c r="AF110" s="21">
        <f>Tabulka1[[#This Row],[TOP 3 (2)25]]+Tabulka1[[#This Row],[NETTO 17]]+Tabulka1[[#This Row],[BRUTTO 16  x2]]</f>
        <v>38</v>
      </c>
      <c r="AK110" s="20"/>
      <c r="AO110" s="67"/>
      <c r="AP110" s="50"/>
    </row>
    <row r="111" spans="1:42" x14ac:dyDescent="0.25">
      <c r="A111" s="45" t="s">
        <v>201</v>
      </c>
      <c r="B111" s="12" t="s">
        <v>115</v>
      </c>
      <c r="C111" s="12">
        <v>12201620</v>
      </c>
      <c r="D111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111" s="21"/>
      <c r="M111" s="20">
        <f>_xlfn.XLOOKUP(Tabulka1[[#This Row],[ČÍSLO CLUBU]],'24.5.2023 Dýšina'!D:D,'24.5.2023 Dýšina'!K:K)</f>
        <v>6</v>
      </c>
      <c r="N111" s="11">
        <f>_xlfn.XLOOKUP(Tabulka1[[#This Row],[ČÍSLO CLUBU]],'24.5.2023 Dýšina'!D:D,'24.5.2023 Dýšina'!I:I)</f>
        <v>28</v>
      </c>
      <c r="O111" s="11">
        <f>_xlfn.XLOOKUP(Tabulka1[[#This Row],[ČÍSLO CLUBU]],'24.5.2023 Dýšina'!D:D,'24.5.2023 Dýšina'!J:J)</f>
        <v>0</v>
      </c>
      <c r="P111" s="21">
        <f>Tabulka1[[#This Row],[BRUTTO 4 x2]]+Tabulka1[[#This Row],[NETTO    5]]+Tabulka1[[#This Row],[TOP 3 (2)2]]</f>
        <v>34</v>
      </c>
      <c r="U111" s="20"/>
      <c r="X111" s="21"/>
      <c r="AC111" s="20"/>
      <c r="AF111" s="21"/>
      <c r="AK111" s="20"/>
      <c r="AO111" s="54"/>
      <c r="AP111" s="50"/>
    </row>
    <row r="112" spans="1:42" x14ac:dyDescent="0.25">
      <c r="A112" s="45" t="s">
        <v>178</v>
      </c>
      <c r="B112" s="12" t="s">
        <v>1</v>
      </c>
      <c r="C112" s="12">
        <v>9200866</v>
      </c>
      <c r="D112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112" s="21"/>
      <c r="M112" s="20">
        <f>_xlfn.XLOOKUP(Tabulka1[[#This Row],[ČÍSLO CLUBU]],'24.5.2023 Dýšina'!D:D,'24.5.2023 Dýšina'!K:K)</f>
        <v>24</v>
      </c>
      <c r="N112" s="11">
        <f>_xlfn.XLOOKUP(Tabulka1[[#This Row],[ČÍSLO CLUBU]],'24.5.2023 Dýšina'!D:D,'24.5.2023 Dýšina'!I:I)</f>
        <v>30</v>
      </c>
      <c r="O112" s="11">
        <f>_xlfn.XLOOKUP(Tabulka1[[#This Row],[ČÍSLO CLUBU]],'24.5.2023 Dýšina'!D:D,'24.5.2023 Dýšina'!J:J)</f>
        <v>0</v>
      </c>
      <c r="P112" s="21">
        <f>Tabulka1[[#This Row],[BRUTTO 4 x2]]+Tabulka1[[#This Row],[NETTO    5]]+Tabulka1[[#This Row],[TOP 3 (2)2]]</f>
        <v>54</v>
      </c>
      <c r="U112" s="20"/>
      <c r="X112" s="21"/>
      <c r="AC112" s="20"/>
      <c r="AF112" s="21"/>
      <c r="AK112" s="20"/>
      <c r="AO112" s="54"/>
      <c r="AP112" s="50"/>
    </row>
    <row r="113" spans="1:42" x14ac:dyDescent="0.25">
      <c r="A113" s="45" t="s">
        <v>490</v>
      </c>
      <c r="B113" s="12" t="s">
        <v>7</v>
      </c>
      <c r="C113" s="12">
        <v>18002620</v>
      </c>
      <c r="D113" s="76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113" s="64"/>
      <c r="F113" s="64"/>
      <c r="G113" s="64"/>
      <c r="H113" s="66"/>
      <c r="I113" s="64"/>
      <c r="J113" s="64"/>
      <c r="K113" s="64"/>
      <c r="L113" s="64"/>
      <c r="M113" s="65"/>
      <c r="N113" s="64"/>
      <c r="O113" s="64"/>
      <c r="P113" s="66"/>
      <c r="Q113" s="64"/>
      <c r="R113" s="64"/>
      <c r="S113" s="64"/>
      <c r="T113" s="64"/>
      <c r="U113" s="65"/>
      <c r="V113" s="64"/>
      <c r="W113" s="64"/>
      <c r="X113" s="66"/>
      <c r="Y113" s="64"/>
      <c r="Z113" s="64"/>
      <c r="AA113" s="64"/>
      <c r="AB113" s="64"/>
      <c r="AC113" s="20">
        <f>_xlfn.XLOOKUP(Tabulka1[[#This Row],[JMÉNO]],'4.8.2023 Konopiště'!B:B,'4.8.2023 Konopiště'!K:K)</f>
        <v>16</v>
      </c>
      <c r="AD113" s="11">
        <f>_xlfn.XLOOKUP(Tabulka1[[#This Row],[ČÍSLO CLUBU]],'4.8.2023 Konopiště'!D:D,'4.8.2023 Konopiště'!I:I)</f>
        <v>29</v>
      </c>
      <c r="AE113" s="11">
        <f>_xlfn.XLOOKUP(Tabulka1[[#This Row],[ČÍSLO CLUBU]],'4.8.2023 Konopiště'!D:D,'4.8.2023 Konopiště'!J:J)</f>
        <v>0</v>
      </c>
      <c r="AF113" s="21">
        <f>Tabulka1[[#This Row],[TOP 3 (2)25]]+Tabulka1[[#This Row],[NETTO 17]]+Tabulka1[[#This Row],[BRUTTO 16  x2]]</f>
        <v>45</v>
      </c>
      <c r="AK113" s="20"/>
      <c r="AO113" s="67"/>
      <c r="AP113" s="50"/>
    </row>
    <row r="114" spans="1:42" x14ac:dyDescent="0.25">
      <c r="A114" s="45" t="s">
        <v>451</v>
      </c>
      <c r="B114" s="12" t="s">
        <v>112</v>
      </c>
      <c r="C114" s="12">
        <v>4401048</v>
      </c>
      <c r="D114" s="76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114" s="64"/>
      <c r="F114" s="64"/>
      <c r="G114" s="64"/>
      <c r="H114" s="66"/>
      <c r="I114" s="64"/>
      <c r="J114" s="64"/>
      <c r="K114" s="64"/>
      <c r="L114" s="64"/>
      <c r="M114" s="65"/>
      <c r="N114" s="64"/>
      <c r="O114" s="64"/>
      <c r="P114" s="66"/>
      <c r="Q114" s="64"/>
      <c r="R114" s="64"/>
      <c r="S114" s="64"/>
      <c r="T114" s="64"/>
      <c r="U114" s="65"/>
      <c r="V114" s="64"/>
      <c r="W114" s="64"/>
      <c r="X114" s="66"/>
      <c r="Y114" s="64"/>
      <c r="Z114" s="64"/>
      <c r="AA114" s="64"/>
      <c r="AB114" s="64"/>
      <c r="AC114" s="20">
        <f>_xlfn.XLOOKUP(Tabulka1[[#This Row],[JMÉNO]],'4.8.2023 Konopiště'!B:B,'4.8.2023 Konopiště'!K:K)</f>
        <v>46</v>
      </c>
      <c r="AD114" s="11">
        <f>_xlfn.XLOOKUP(Tabulka1[[#This Row],[ČÍSLO CLUBU]],'4.8.2023 Konopiště'!D:D,'4.8.2023 Konopiště'!I:I)</f>
        <v>36</v>
      </c>
      <c r="AE114" s="11">
        <f>_xlfn.XLOOKUP(Tabulka1[[#This Row],[ČÍSLO CLUBU]],'4.8.2023 Konopiště'!D:D,'4.8.2023 Konopiště'!J:J)</f>
        <v>0</v>
      </c>
      <c r="AF114" s="21">
        <f>Tabulka1[[#This Row],[TOP 3 (2)25]]+Tabulka1[[#This Row],[NETTO 17]]+Tabulka1[[#This Row],[BRUTTO 16  x2]]</f>
        <v>82</v>
      </c>
      <c r="AK114" s="20"/>
      <c r="AO114" s="67"/>
      <c r="AP114" s="50"/>
    </row>
    <row r="115" spans="1:42" x14ac:dyDescent="0.25">
      <c r="A115" s="45" t="s">
        <v>17</v>
      </c>
      <c r="B115" s="12" t="s">
        <v>18</v>
      </c>
      <c r="C115" s="12">
        <v>15400357</v>
      </c>
      <c r="D115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115" s="11">
        <f>_xlfn.XLOOKUP(Tabulka1[[#This Row],[ČÍSLO CLUBU]],'19.4.2023'!D:D,'19.4.2023'!G:G)</f>
        <v>22</v>
      </c>
      <c r="F115" s="11">
        <f>_xlfn.XLOOKUP(Tabulka1[[#This Row],[ČÍSLO CLUBU]],'19.4.2023'!D:D,'19.4.2023'!I:I)</f>
        <v>34</v>
      </c>
      <c r="G115" s="11">
        <f>_xlfn.XLOOKUP(Tabulka1[[#This Row],[ČÍSLO CLUBU]],'19.4.2023'!D:D,'19.4.2023'!J:J)</f>
        <v>10</v>
      </c>
      <c r="H115" s="21">
        <f>Tabulka1[[#This Row],[BRUTTO ]]+Tabulka1[[#This Row],[NETTO]]+Tabulka1[[#This Row],[TOP 3]]</f>
        <v>66</v>
      </c>
      <c r="M115" s="20"/>
      <c r="P115" s="21"/>
      <c r="U115" s="20"/>
      <c r="X115" s="21"/>
      <c r="AC115" s="20"/>
      <c r="AF115" s="21"/>
      <c r="AK115" s="20"/>
      <c r="AO115" s="54"/>
      <c r="AP115" s="50"/>
    </row>
    <row r="116" spans="1:42" x14ac:dyDescent="0.25">
      <c r="A116" s="45" t="s">
        <v>36</v>
      </c>
      <c r="B116" s="12" t="s">
        <v>37</v>
      </c>
      <c r="C116" s="12">
        <v>400133</v>
      </c>
      <c r="D116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116" s="11">
        <f>_xlfn.XLOOKUP(Tabulka1[[#This Row],[ČÍSLO CLUBU]],'19.4.2023'!D:D,'19.4.2023'!G:G)</f>
        <v>18</v>
      </c>
      <c r="F116" s="11">
        <f>_xlfn.XLOOKUP(Tabulka1[[#This Row],[ČÍSLO CLUBU]],'19.4.2023'!D:D,'19.4.2023'!I:I)</f>
        <v>26</v>
      </c>
      <c r="G116" s="11">
        <f>_xlfn.XLOOKUP(Tabulka1[[#This Row],[ČÍSLO CLUBU]],'19.4.2023'!D:D,'19.4.2023'!J:J)</f>
        <v>0</v>
      </c>
      <c r="H116" s="21">
        <f>Tabulka1[[#This Row],[BRUTTO ]]+Tabulka1[[#This Row],[NETTO]]+Tabulka1[[#This Row],[TOP 3]]</f>
        <v>44</v>
      </c>
      <c r="M116" s="20"/>
      <c r="P116" s="21"/>
      <c r="U116" s="20"/>
      <c r="X116" s="21"/>
      <c r="AC116" s="20"/>
      <c r="AF116" s="21"/>
      <c r="AK116" s="20"/>
      <c r="AO116" s="54"/>
      <c r="AP116" s="50"/>
    </row>
    <row r="117" spans="1:42" x14ac:dyDescent="0.25">
      <c r="A117" s="45" t="s">
        <v>147</v>
      </c>
      <c r="B117" s="12" t="s">
        <v>7</v>
      </c>
      <c r="C117" s="12">
        <v>18003459</v>
      </c>
      <c r="D117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117" s="21"/>
      <c r="I117" s="11">
        <f>_xlfn.XLOOKUP(Tabulka1[[#This Row],[ČÍSLO CLUBU]],'2.5.2023'!D:D,'2.5.2023'!G:G)</f>
        <v>6</v>
      </c>
      <c r="J117" s="11">
        <f>_xlfn.XLOOKUP(Tabulka1[[#This Row],[ČÍSLO CLUBU]],'2.5.2023'!D:D,'2.5.2023'!I:I)</f>
        <v>24</v>
      </c>
      <c r="K117" s="11">
        <f>_xlfn.XLOOKUP(Tabulka1[[#This Row],[ČÍSLO CLUBU]],'2.5.2023'!D:D,'2.5.2023'!J:J)</f>
        <v>0</v>
      </c>
      <c r="L117" s="11">
        <f>Tabulka1[[#This Row],[BRUTTO]]+Tabulka1[[#This Row],[NETTO2]]+Tabulka1[[#This Row],[TOP 3 (2)]]</f>
        <v>30</v>
      </c>
      <c r="M117" s="20"/>
      <c r="P117" s="21"/>
      <c r="U117" s="20"/>
      <c r="X117" s="21"/>
      <c r="AC117" s="20"/>
      <c r="AF117" s="21"/>
      <c r="AK117" s="20"/>
      <c r="AO117" s="54"/>
      <c r="AP117" s="50"/>
    </row>
    <row r="118" spans="1:42" x14ac:dyDescent="0.25">
      <c r="A118" s="45" t="s">
        <v>355</v>
      </c>
      <c r="B118" s="12" t="s">
        <v>356</v>
      </c>
      <c r="C118" s="12">
        <v>17300458</v>
      </c>
      <c r="D118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118" s="21"/>
      <c r="M118" s="20"/>
      <c r="P118" s="21"/>
      <c r="U118" s="20"/>
      <c r="X118" s="21"/>
      <c r="Y118" s="11">
        <f>_xlfn.XLOOKUP(Tabulka1[[#This Row],[ČÍSLO CLUBU]],'13.7.2023'!D:D,'13.7.2023'!G:G)</f>
        <v>15</v>
      </c>
      <c r="Z118" s="11">
        <f>_xlfn.XLOOKUP(Tabulka1[[#This Row],[ČÍSLO CLUBU]],'13.7.2023'!D:D,'13.7.2023'!I:I)</f>
        <v>34</v>
      </c>
      <c r="AA118" s="11">
        <f>_xlfn.XLOOKUP(Tabulka1[[#This Row],[ČÍSLO CLUBU]],'13.7.2023'!D:D,'13.7.2023'!J:J)</f>
        <v>0</v>
      </c>
      <c r="AB118" s="11">
        <f>Tabulka1[[#This Row],[BRUTTO 13          ]]+Tabulka1[[#This Row],[NETTO 14]]+Tabulka1[[#This Row],[TOP 3 (2)24]]</f>
        <v>49</v>
      </c>
      <c r="AC118" s="20"/>
      <c r="AF118" s="21"/>
      <c r="AK118" s="20"/>
      <c r="AO118" s="54"/>
      <c r="AP118" s="50"/>
    </row>
    <row r="119" spans="1:42" x14ac:dyDescent="0.25">
      <c r="A119" s="45" t="s">
        <v>289</v>
      </c>
      <c r="B119" s="12" t="s">
        <v>125</v>
      </c>
      <c r="C119" s="12">
        <v>6801346</v>
      </c>
      <c r="D119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119" s="21"/>
      <c r="M119" s="20"/>
      <c r="P119" s="21"/>
      <c r="U119" s="20">
        <f>_xlfn.XLOOKUP(Tabulka1[[#This Row],[ČÍSLO CLUBU]],'29.6.2023'!D:D,'29.6.2023'!G:G)</f>
        <v>18</v>
      </c>
      <c r="V119" s="11">
        <f>_xlfn.XLOOKUP(Tabulka1[[#This Row],[ČÍSLO CLUBU]],'29.6.2023'!D:D,'29.6.2023'!I:I)</f>
        <v>31</v>
      </c>
      <c r="W119" s="11">
        <f>_xlfn.XLOOKUP(Tabulka1[[#This Row],[ČÍSLO CLUBU]],'29.6.2023'!D:D,'29.6.2023'!J:J)</f>
        <v>0</v>
      </c>
      <c r="X119" s="21">
        <f>Tabulka1[[#This Row],[BRUTTO 10]]+Tabulka1[[#This Row],[NETTO 11]]+Tabulka1[[#This Row],[TOP 3 (2)23]]</f>
        <v>49</v>
      </c>
      <c r="AC119" s="20"/>
      <c r="AF119" s="21"/>
      <c r="AK119" s="20"/>
      <c r="AO119" s="54"/>
      <c r="AP119" s="50"/>
    </row>
    <row r="120" spans="1:42" x14ac:dyDescent="0.25">
      <c r="A120" s="45" t="s">
        <v>82</v>
      </c>
      <c r="B120" s="12" t="s">
        <v>83</v>
      </c>
      <c r="C120" s="12">
        <v>801132</v>
      </c>
      <c r="D120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120" s="11">
        <f>_xlfn.XLOOKUP(Tabulka1[[#This Row],[ČÍSLO CLUBU]],'19.4.2023'!D:D,'19.4.2023'!G:G)</f>
        <v>9</v>
      </c>
      <c r="F120" s="11">
        <f>_xlfn.XLOOKUP(Tabulka1[[#This Row],[ČÍSLO CLUBU]],'19.4.2023'!D:D,'19.4.2023'!I:I)</f>
        <v>26</v>
      </c>
      <c r="G120" s="11">
        <f>_xlfn.XLOOKUP(Tabulka1[[#This Row],[ČÍSLO CLUBU]],'19.4.2023'!D:D,'19.4.2023'!J:J)</f>
        <v>0</v>
      </c>
      <c r="H120" s="21">
        <f>Tabulka1[[#This Row],[BRUTTO ]]+Tabulka1[[#This Row],[NETTO]]+Tabulka1[[#This Row],[TOP 3]]</f>
        <v>35</v>
      </c>
      <c r="M120" s="20"/>
      <c r="P120" s="21"/>
      <c r="U120" s="20"/>
      <c r="X120" s="21"/>
      <c r="AC120" s="20"/>
      <c r="AF120" s="21"/>
      <c r="AK120" s="20"/>
      <c r="AO120" s="54"/>
      <c r="AP120" s="50"/>
    </row>
    <row r="121" spans="1:42" x14ac:dyDescent="0.25">
      <c r="A121" s="45" t="s">
        <v>227</v>
      </c>
      <c r="B121" s="12" t="s">
        <v>1</v>
      </c>
      <c r="C121" s="12">
        <v>9201024</v>
      </c>
      <c r="D121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121" s="21"/>
      <c r="M121" s="20"/>
      <c r="P121" s="21"/>
      <c r="Q121" s="11">
        <f>_xlfn.XLOOKUP(Tabulka1[[#This Row],[ČÍSLO CLUBU]],'13.6.2023'!D:D,'13.6.2023'!G:G)</f>
        <v>23</v>
      </c>
      <c r="R121" s="11">
        <f>_xlfn.XLOOKUP(Tabulka1[[#This Row],[ČÍSLO CLUBU]],'13.6.2023'!D:D,'13.6.2023'!I:I)</f>
        <v>38</v>
      </c>
      <c r="S121" s="11">
        <f>_xlfn.XLOOKUP(Tabulka1[[#This Row],[ČÍSLO CLUBU]],'13.6.2023'!D:D,'13.6.2023'!J:J)</f>
        <v>0</v>
      </c>
      <c r="T121" s="11">
        <f>Tabulka1[[#This Row],[BRUTTO 7]]+Tabulka1[[#This Row],[NETTO    8]]+Tabulka1[[#This Row],[TOP 3 (2)22]]</f>
        <v>61</v>
      </c>
      <c r="U121" s="20"/>
      <c r="X121" s="21"/>
      <c r="AC121" s="20"/>
      <c r="AF121" s="21"/>
      <c r="AK121" s="20"/>
      <c r="AO121" s="54"/>
      <c r="AP121" s="50"/>
    </row>
    <row r="122" spans="1:42" x14ac:dyDescent="0.25">
      <c r="A122" s="45" t="s">
        <v>373</v>
      </c>
      <c r="B122" s="12" t="s">
        <v>101</v>
      </c>
      <c r="C122" s="12">
        <v>8901614</v>
      </c>
      <c r="D122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122" s="21"/>
      <c r="M122" s="20"/>
      <c r="P122" s="21"/>
      <c r="U122" s="20"/>
      <c r="X122" s="21"/>
      <c r="Y122" s="11">
        <f>_xlfn.XLOOKUP(Tabulka1[[#This Row],[ČÍSLO CLUBU]],'13.7.2023'!D:D,'13.7.2023'!G:G)</f>
        <v>10</v>
      </c>
      <c r="Z122" s="11">
        <f>_xlfn.XLOOKUP(Tabulka1[[#This Row],[ČÍSLO CLUBU]],'13.7.2023'!D:D,'13.7.2023'!I:I)</f>
        <v>27</v>
      </c>
      <c r="AA122" s="11">
        <f>_xlfn.XLOOKUP(Tabulka1[[#This Row],[ČÍSLO CLUBU]],'13.7.2023'!D:D,'13.7.2023'!J:J)</f>
        <v>0</v>
      </c>
      <c r="AB122" s="11">
        <f>Tabulka1[[#This Row],[BRUTTO 13          ]]+Tabulka1[[#This Row],[NETTO 14]]+Tabulka1[[#This Row],[TOP 3 (2)24]]</f>
        <v>37</v>
      </c>
      <c r="AC122" s="20"/>
      <c r="AF122" s="21"/>
      <c r="AK122" s="20"/>
      <c r="AO122" s="54"/>
      <c r="AP122" s="50"/>
    </row>
    <row r="123" spans="1:42" x14ac:dyDescent="0.25">
      <c r="A123" s="45" t="s">
        <v>306</v>
      </c>
      <c r="B123" s="12" t="s">
        <v>15</v>
      </c>
      <c r="C123" s="12">
        <v>5300354</v>
      </c>
      <c r="D123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123" s="21"/>
      <c r="M123" s="20"/>
      <c r="P123" s="21"/>
      <c r="U123" s="20">
        <f>_xlfn.XLOOKUP(Tabulka1[[#This Row],[ČÍSLO CLUBU]],'29.6.2023'!D:D,'29.6.2023'!G:G)</f>
        <v>13</v>
      </c>
      <c r="V123" s="11">
        <f>_xlfn.XLOOKUP(Tabulka1[[#This Row],[ČÍSLO CLUBU]],'29.6.2023'!D:D,'29.6.2023'!I:I)</f>
        <v>23</v>
      </c>
      <c r="W123" s="11">
        <f>_xlfn.XLOOKUP(Tabulka1[[#This Row],[ČÍSLO CLUBU]],'29.6.2023'!D:D,'29.6.2023'!J:J)</f>
        <v>0</v>
      </c>
      <c r="X123" s="21">
        <f>Tabulka1[[#This Row],[BRUTTO 10]]+Tabulka1[[#This Row],[NETTO 11]]+Tabulka1[[#This Row],[TOP 3 (2)23]]</f>
        <v>36</v>
      </c>
      <c r="AC123" s="20"/>
      <c r="AF123" s="21"/>
      <c r="AK123" s="20"/>
      <c r="AO123" s="54"/>
      <c r="AP123" s="50"/>
    </row>
    <row r="124" spans="1:42" x14ac:dyDescent="0.25">
      <c r="A124" s="45" t="s">
        <v>314</v>
      </c>
      <c r="B124" s="12" t="s">
        <v>80</v>
      </c>
      <c r="C124" s="12">
        <v>12502404</v>
      </c>
      <c r="D124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124" s="21"/>
      <c r="M124" s="20"/>
      <c r="P124" s="21"/>
      <c r="U124" s="20">
        <f>_xlfn.XLOOKUP(Tabulka1[[#This Row],[ČÍSLO CLUBU]],'29.6.2023'!D:D,'29.6.2023'!G:G)</f>
        <v>9</v>
      </c>
      <c r="V124" s="11">
        <f>_xlfn.XLOOKUP(Tabulka1[[#This Row],[ČÍSLO CLUBU]],'29.6.2023'!D:D,'29.6.2023'!I:I)</f>
        <v>27</v>
      </c>
      <c r="W124" s="11">
        <f>_xlfn.XLOOKUP(Tabulka1[[#This Row],[ČÍSLO CLUBU]],'29.6.2023'!D:D,'29.6.2023'!J:J)</f>
        <v>0</v>
      </c>
      <c r="X124" s="21">
        <f>Tabulka1[[#This Row],[BRUTTO 10]]+Tabulka1[[#This Row],[NETTO 11]]+Tabulka1[[#This Row],[TOP 3 (2)23]]</f>
        <v>36</v>
      </c>
      <c r="AC124" s="20"/>
      <c r="AF124" s="21"/>
      <c r="AK124" s="20"/>
      <c r="AO124" s="54"/>
      <c r="AP124" s="50"/>
    </row>
    <row r="125" spans="1:42" x14ac:dyDescent="0.25">
      <c r="A125" s="45" t="s">
        <v>468</v>
      </c>
      <c r="B125" s="12" t="s">
        <v>7</v>
      </c>
      <c r="C125" s="12">
        <v>18002689</v>
      </c>
      <c r="D125" s="76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125" s="64"/>
      <c r="F125" s="64"/>
      <c r="G125" s="64"/>
      <c r="H125" s="66"/>
      <c r="I125" s="64"/>
      <c r="J125" s="64"/>
      <c r="K125" s="64"/>
      <c r="L125" s="64"/>
      <c r="M125" s="65"/>
      <c r="N125" s="64"/>
      <c r="O125" s="64"/>
      <c r="P125" s="66"/>
      <c r="Q125" s="64"/>
      <c r="R125" s="64"/>
      <c r="S125" s="64"/>
      <c r="T125" s="64"/>
      <c r="U125" s="65"/>
      <c r="V125" s="64"/>
      <c r="W125" s="64"/>
      <c r="X125" s="66"/>
      <c r="Y125" s="64"/>
      <c r="Z125" s="64"/>
      <c r="AA125" s="64"/>
      <c r="AB125" s="64"/>
      <c r="AC125" s="20">
        <f>_xlfn.XLOOKUP(Tabulka1[[#This Row],[JMÉNO]],'4.8.2023 Konopiště'!B:B,'4.8.2023 Konopiště'!K:K)</f>
        <v>30</v>
      </c>
      <c r="AD125" s="11">
        <f>_xlfn.XLOOKUP(Tabulka1[[#This Row],[ČÍSLO CLUBU]],'4.8.2023 Konopiště'!D:D,'4.8.2023 Konopiště'!I:I)</f>
        <v>37</v>
      </c>
      <c r="AE125" s="11">
        <f>_xlfn.XLOOKUP(Tabulka1[[#This Row],[ČÍSLO CLUBU]],'4.8.2023 Konopiště'!D:D,'4.8.2023 Konopiště'!J:J)</f>
        <v>0</v>
      </c>
      <c r="AF125" s="21">
        <f>Tabulka1[[#This Row],[TOP 3 (2)25]]+Tabulka1[[#This Row],[NETTO 17]]+Tabulka1[[#This Row],[BRUTTO 16  x2]]</f>
        <v>67</v>
      </c>
      <c r="AK125" s="20"/>
      <c r="AO125" s="67"/>
      <c r="AP125" s="50"/>
    </row>
    <row r="126" spans="1:42" x14ac:dyDescent="0.25">
      <c r="A126" s="45" t="s">
        <v>362</v>
      </c>
      <c r="B126" s="12" t="s">
        <v>363</v>
      </c>
      <c r="C126" s="12">
        <v>16100226</v>
      </c>
      <c r="D126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126" s="21"/>
      <c r="M126" s="20"/>
      <c r="P126" s="21"/>
      <c r="U126" s="20"/>
      <c r="X126" s="21"/>
      <c r="Y126" s="11">
        <f>_xlfn.XLOOKUP(Tabulka1[[#This Row],[ČÍSLO CLUBU]],'13.7.2023'!D:D,'13.7.2023'!G:G)</f>
        <v>13</v>
      </c>
      <c r="Z126" s="11">
        <f>_xlfn.XLOOKUP(Tabulka1[[#This Row],[ČÍSLO CLUBU]],'13.7.2023'!D:D,'13.7.2023'!I:I)</f>
        <v>31</v>
      </c>
      <c r="AA126" s="11">
        <f>_xlfn.XLOOKUP(Tabulka1[[#This Row],[ČÍSLO CLUBU]],'13.7.2023'!D:D,'13.7.2023'!J:J)</f>
        <v>0</v>
      </c>
      <c r="AB126" s="11">
        <f>Tabulka1[[#This Row],[BRUTTO 13          ]]+Tabulka1[[#This Row],[NETTO 14]]+Tabulka1[[#This Row],[TOP 3 (2)24]]</f>
        <v>44</v>
      </c>
      <c r="AC126" s="20"/>
      <c r="AF126" s="21"/>
      <c r="AK126" s="20"/>
      <c r="AO126" s="54"/>
      <c r="AP126" s="50"/>
    </row>
    <row r="127" spans="1:42" x14ac:dyDescent="0.25">
      <c r="A127" s="45" t="s">
        <v>213</v>
      </c>
      <c r="B127" s="12" t="s">
        <v>80</v>
      </c>
      <c r="C127" s="12">
        <v>12503209</v>
      </c>
      <c r="D127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127" s="21"/>
      <c r="M127" s="20">
        <f>_xlfn.XLOOKUP(Tabulka1[[#This Row],[ČÍSLO CLUBU]],'24.5.2023 Dýšina'!D:D,'24.5.2023 Dýšina'!K:K)</f>
        <v>2</v>
      </c>
      <c r="N127" s="11">
        <f>_xlfn.XLOOKUP(Tabulka1[[#This Row],[ČÍSLO CLUBU]],'24.5.2023 Dýšina'!D:D,'24.5.2023 Dýšina'!I:I)</f>
        <v>7</v>
      </c>
      <c r="O127" s="11">
        <f>_xlfn.XLOOKUP(Tabulka1[[#This Row],[ČÍSLO CLUBU]],'24.5.2023 Dýšina'!D:D,'24.5.2023 Dýšina'!J:J)</f>
        <v>0</v>
      </c>
      <c r="P127" s="21">
        <f>Tabulka1[[#This Row],[BRUTTO 4 x2]]+Tabulka1[[#This Row],[NETTO    5]]+Tabulka1[[#This Row],[TOP 3 (2)2]]</f>
        <v>9</v>
      </c>
      <c r="U127" s="20"/>
      <c r="X127" s="21"/>
      <c r="AC127" s="20"/>
      <c r="AF127" s="21"/>
      <c r="AK127" s="20"/>
      <c r="AO127" s="54"/>
      <c r="AP127" s="50"/>
    </row>
    <row r="128" spans="1:42" x14ac:dyDescent="0.25">
      <c r="A128" s="45" t="s">
        <v>391</v>
      </c>
      <c r="B128" s="12" t="s">
        <v>392</v>
      </c>
      <c r="C128" s="12">
        <v>12400547</v>
      </c>
      <c r="D128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128" s="21"/>
      <c r="M128" s="20"/>
      <c r="P128" s="21"/>
      <c r="U128" s="20"/>
      <c r="X128" s="21"/>
      <c r="Y128" s="11">
        <f>_xlfn.XLOOKUP(Tabulka1[[#This Row],[ČÍSLO CLUBU]],'13.7.2023'!D:D,'13.7.2023'!G:G)</f>
        <v>6</v>
      </c>
      <c r="Z128" s="11">
        <f>_xlfn.XLOOKUP(Tabulka1[[#This Row],[ČÍSLO CLUBU]],'13.7.2023'!D:D,'13.7.2023'!I:I)</f>
        <v>32</v>
      </c>
      <c r="AA128" s="11">
        <f>_xlfn.XLOOKUP(Tabulka1[[#This Row],[ČÍSLO CLUBU]],'13.7.2023'!D:D,'13.7.2023'!J:J)</f>
        <v>0</v>
      </c>
      <c r="AB128" s="11">
        <f>Tabulka1[[#This Row],[BRUTTO 13          ]]+Tabulka1[[#This Row],[NETTO 14]]+Tabulka1[[#This Row],[TOP 3 (2)24]]</f>
        <v>38</v>
      </c>
      <c r="AC128" s="20"/>
      <c r="AF128" s="21"/>
      <c r="AK128" s="20"/>
      <c r="AO128" s="54"/>
      <c r="AP128" s="50"/>
    </row>
    <row r="129" spans="1:42" x14ac:dyDescent="0.25">
      <c r="A129" s="45" t="s">
        <v>182</v>
      </c>
      <c r="B129" s="12" t="s">
        <v>183</v>
      </c>
      <c r="C129" s="12">
        <v>7000710</v>
      </c>
      <c r="D129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129" s="21"/>
      <c r="M129" s="20">
        <f>_xlfn.XLOOKUP(Tabulka1[[#This Row],[ČÍSLO CLUBU]],'24.5.2023 Dýšina'!D:D,'24.5.2023 Dýšina'!K:K)</f>
        <v>22</v>
      </c>
      <c r="N129" s="11">
        <f>_xlfn.XLOOKUP(Tabulka1[[#This Row],[ČÍSLO CLUBU]],'24.5.2023 Dýšina'!D:D,'24.5.2023 Dýšina'!I:I)</f>
        <v>30</v>
      </c>
      <c r="O129" s="11">
        <f>_xlfn.XLOOKUP(Tabulka1[[#This Row],[ČÍSLO CLUBU]],'24.5.2023 Dýšina'!D:D,'24.5.2023 Dýšina'!J:J)</f>
        <v>0</v>
      </c>
      <c r="P129" s="21">
        <f>Tabulka1[[#This Row],[BRUTTO 4 x2]]+Tabulka1[[#This Row],[NETTO    5]]+Tabulka1[[#This Row],[TOP 3 (2)2]]</f>
        <v>52</v>
      </c>
      <c r="U129" s="20"/>
      <c r="X129" s="21"/>
      <c r="AC129" s="20"/>
      <c r="AF129" s="21"/>
      <c r="AK129" s="20"/>
      <c r="AO129" s="54"/>
      <c r="AP129" s="50"/>
    </row>
    <row r="130" spans="1:42" x14ac:dyDescent="0.25">
      <c r="A130" s="45" t="s">
        <v>190</v>
      </c>
      <c r="B130" s="12" t="s">
        <v>7</v>
      </c>
      <c r="C130" s="12">
        <v>18004769</v>
      </c>
      <c r="D130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130" s="21"/>
      <c r="M130" s="20">
        <f>_xlfn.XLOOKUP(Tabulka1[[#This Row],[ČÍSLO CLUBU]],'24.5.2023 Dýšina'!D:D,'24.5.2023 Dýšina'!K:K)</f>
        <v>16</v>
      </c>
      <c r="N130" s="11">
        <f>_xlfn.XLOOKUP(Tabulka1[[#This Row],[ČÍSLO CLUBU]],'24.5.2023 Dýšina'!D:D,'24.5.2023 Dýšina'!I:I)</f>
        <v>34</v>
      </c>
      <c r="O130" s="11">
        <f>_xlfn.XLOOKUP(Tabulka1[[#This Row],[ČÍSLO CLUBU]],'24.5.2023 Dýšina'!D:D,'24.5.2023 Dýšina'!J:J)</f>
        <v>10</v>
      </c>
      <c r="P130" s="21">
        <f>Tabulka1[[#This Row],[BRUTTO 4 x2]]+Tabulka1[[#This Row],[NETTO    5]]+Tabulka1[[#This Row],[TOP 3 (2)2]]</f>
        <v>60</v>
      </c>
      <c r="U130" s="20"/>
      <c r="X130" s="21"/>
      <c r="AC130" s="20"/>
      <c r="AF130" s="21"/>
      <c r="AK130" s="20"/>
      <c r="AO130" s="54"/>
      <c r="AP130" s="50"/>
    </row>
    <row r="131" spans="1:42" x14ac:dyDescent="0.25">
      <c r="A131" s="45" t="s">
        <v>464</v>
      </c>
      <c r="B131" s="12" t="s">
        <v>23</v>
      </c>
      <c r="C131" s="12">
        <v>9810732</v>
      </c>
      <c r="D131" s="76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131" s="64"/>
      <c r="F131" s="64"/>
      <c r="G131" s="64"/>
      <c r="H131" s="66"/>
      <c r="I131" s="64"/>
      <c r="J131" s="64"/>
      <c r="K131" s="64"/>
      <c r="L131" s="64"/>
      <c r="M131" s="65"/>
      <c r="N131" s="64"/>
      <c r="O131" s="64"/>
      <c r="P131" s="66"/>
      <c r="Q131" s="64"/>
      <c r="R131" s="64"/>
      <c r="S131" s="64"/>
      <c r="T131" s="64"/>
      <c r="U131" s="65"/>
      <c r="V131" s="64"/>
      <c r="W131" s="64"/>
      <c r="X131" s="66"/>
      <c r="Y131" s="64"/>
      <c r="Z131" s="64"/>
      <c r="AA131" s="64"/>
      <c r="AB131" s="64"/>
      <c r="AC131" s="20">
        <f>_xlfn.XLOOKUP(Tabulka1[[#This Row],[JMÉNO]],'4.8.2023 Konopiště'!B:B,'4.8.2023 Konopiště'!K:K)</f>
        <v>34</v>
      </c>
      <c r="AD131" s="11">
        <f>_xlfn.XLOOKUP(Tabulka1[[#This Row],[ČÍSLO CLUBU]],'4.8.2023 Konopiště'!D:D,'4.8.2023 Konopiště'!I:I)</f>
        <v>30</v>
      </c>
      <c r="AE131" s="11">
        <f>_xlfn.XLOOKUP(Tabulka1[[#This Row],[ČÍSLO CLUBU]],'4.8.2023 Konopiště'!D:D,'4.8.2023 Konopiště'!J:J)</f>
        <v>0</v>
      </c>
      <c r="AF131" s="21">
        <f>Tabulka1[[#This Row],[TOP 3 (2)25]]+Tabulka1[[#This Row],[NETTO 17]]+Tabulka1[[#This Row],[BRUTTO 16  x2]]</f>
        <v>64</v>
      </c>
      <c r="AK131" s="20"/>
      <c r="AO131" s="67"/>
      <c r="AP131" s="50"/>
    </row>
    <row r="132" spans="1:42" x14ac:dyDescent="0.25">
      <c r="A132" s="45" t="s">
        <v>45</v>
      </c>
      <c r="B132" s="12" t="s">
        <v>46</v>
      </c>
      <c r="C132" s="12">
        <v>1201445</v>
      </c>
      <c r="D132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132" s="11">
        <f>_xlfn.XLOOKUP(Tabulka1[[#This Row],[ČÍSLO CLUBU]],'19.4.2023'!D:D,'19.4.2023'!G:G)</f>
        <v>15</v>
      </c>
      <c r="F132" s="11">
        <f>_xlfn.XLOOKUP(Tabulka1[[#This Row],[ČÍSLO CLUBU]],'19.4.2023'!D:D,'19.4.2023'!I:I)</f>
        <v>25</v>
      </c>
      <c r="G132" s="11">
        <f>_xlfn.XLOOKUP(Tabulka1[[#This Row],[ČÍSLO CLUBU]],'19.4.2023'!D:D,'19.4.2023'!J:J)</f>
        <v>0</v>
      </c>
      <c r="H132" s="21">
        <f>Tabulka1[[#This Row],[BRUTTO ]]+Tabulka1[[#This Row],[NETTO]]+Tabulka1[[#This Row],[TOP 3]]</f>
        <v>40</v>
      </c>
      <c r="M132" s="20"/>
      <c r="P132" s="21"/>
      <c r="U132" s="20"/>
      <c r="X132" s="21"/>
      <c r="AC132" s="20"/>
      <c r="AF132" s="21"/>
      <c r="AK132" s="20"/>
      <c r="AO132" s="54"/>
      <c r="AP132" s="50"/>
    </row>
    <row r="133" spans="1:42" x14ac:dyDescent="0.25">
      <c r="A133" s="45" t="s">
        <v>236</v>
      </c>
      <c r="B133" s="12" t="s">
        <v>237</v>
      </c>
      <c r="C133" s="12">
        <v>200695</v>
      </c>
      <c r="D133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133" s="21"/>
      <c r="M133" s="20"/>
      <c r="P133" s="21"/>
      <c r="Q133" s="11">
        <f>_xlfn.XLOOKUP(Tabulka1[[#This Row],[ČÍSLO CLUBU]],'13.6.2023'!D:D,'13.6.2023'!G:G)</f>
        <v>20</v>
      </c>
      <c r="R133" s="11">
        <f>_xlfn.XLOOKUP(Tabulka1[[#This Row],[ČÍSLO CLUBU]],'13.6.2023'!D:D,'13.6.2023'!I:I)</f>
        <v>33</v>
      </c>
      <c r="S133" s="11">
        <f>_xlfn.XLOOKUP(Tabulka1[[#This Row],[ČÍSLO CLUBU]],'13.6.2023'!D:D,'13.6.2023'!J:J)</f>
        <v>0</v>
      </c>
      <c r="T133" s="11">
        <f>Tabulka1[[#This Row],[BRUTTO 7]]+Tabulka1[[#This Row],[NETTO    8]]+Tabulka1[[#This Row],[TOP 3 (2)22]]</f>
        <v>53</v>
      </c>
      <c r="U133" s="20"/>
      <c r="X133" s="21"/>
      <c r="AC133" s="20"/>
      <c r="AF133" s="21"/>
      <c r="AK133" s="20"/>
      <c r="AO133" s="54"/>
      <c r="AP133" s="50"/>
    </row>
    <row r="134" spans="1:42" x14ac:dyDescent="0.25">
      <c r="A134" s="45" t="s">
        <v>39</v>
      </c>
      <c r="B134" s="12" t="s">
        <v>40</v>
      </c>
      <c r="C134" s="12">
        <v>19600060</v>
      </c>
      <c r="D134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134" s="11">
        <f>_xlfn.XLOOKUP(Tabulka1[[#This Row],[ČÍSLO CLUBU]],'19.4.2023'!D:D,'19.4.2023'!G:G)</f>
        <v>17</v>
      </c>
      <c r="F134" s="11">
        <f>_xlfn.XLOOKUP(Tabulka1[[#This Row],[ČÍSLO CLUBU]],'19.4.2023'!D:D,'19.4.2023'!I:I)</f>
        <v>27</v>
      </c>
      <c r="G134" s="11">
        <f>_xlfn.XLOOKUP(Tabulka1[[#This Row],[ČÍSLO CLUBU]],'19.4.2023'!D:D,'19.4.2023'!J:J)</f>
        <v>0</v>
      </c>
      <c r="H134" s="21">
        <f>Tabulka1[[#This Row],[BRUTTO ]]+Tabulka1[[#This Row],[NETTO]]+Tabulka1[[#This Row],[TOP 3]]</f>
        <v>44</v>
      </c>
      <c r="M134" s="20"/>
      <c r="P134" s="21"/>
      <c r="U134" s="20"/>
      <c r="X134" s="21"/>
      <c r="AC134" s="20"/>
      <c r="AF134" s="21"/>
      <c r="AK134" s="20"/>
      <c r="AO134" s="54"/>
      <c r="AP134" s="50"/>
    </row>
    <row r="135" spans="1:42" ht="15.75" thickBot="1" x14ac:dyDescent="0.3">
      <c r="A135" s="46" t="s">
        <v>500</v>
      </c>
      <c r="B135" s="47" t="s">
        <v>501</v>
      </c>
      <c r="C135" s="47">
        <v>2300612</v>
      </c>
      <c r="D135" s="76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135" s="64"/>
      <c r="F135" s="64"/>
      <c r="G135" s="64"/>
      <c r="H135" s="66"/>
      <c r="I135" s="64"/>
      <c r="J135" s="64"/>
      <c r="K135" s="64"/>
      <c r="L135" s="64"/>
      <c r="M135" s="65"/>
      <c r="N135" s="64"/>
      <c r="O135" s="64"/>
      <c r="P135" s="66"/>
      <c r="Q135" s="64"/>
      <c r="R135" s="64"/>
      <c r="S135" s="64"/>
      <c r="T135" s="64"/>
      <c r="U135" s="65"/>
      <c r="V135" s="64"/>
      <c r="W135" s="64"/>
      <c r="X135" s="66"/>
      <c r="Y135" s="64"/>
      <c r="Z135" s="64"/>
      <c r="AA135" s="64"/>
      <c r="AB135" s="64"/>
      <c r="AC135" s="20">
        <f>_xlfn.XLOOKUP(Tabulka1[[#This Row],[JMÉNO]],'4.8.2023 Konopiště'!B:B,'4.8.2023 Konopiště'!K:K)</f>
        <v>10</v>
      </c>
      <c r="AD135" s="11">
        <f>_xlfn.XLOOKUP(Tabulka1[[#This Row],[ČÍSLO CLUBU]],'4.8.2023 Konopiště'!D:D,'4.8.2023 Konopiště'!I:I)</f>
        <v>31</v>
      </c>
      <c r="AE135" s="11">
        <f>_xlfn.XLOOKUP(Tabulka1[[#This Row],[ČÍSLO CLUBU]],'4.8.2023 Konopiště'!D:D,'4.8.2023 Konopiště'!J:J)</f>
        <v>0</v>
      </c>
      <c r="AF135" s="21">
        <f>Tabulka1[[#This Row],[TOP 3 (2)25]]+Tabulka1[[#This Row],[NETTO 17]]+Tabulka1[[#This Row],[BRUTTO 16  x2]]</f>
        <v>41</v>
      </c>
      <c r="AK135" s="20"/>
      <c r="AO135" s="67"/>
      <c r="AP135" s="50"/>
    </row>
    <row r="136" spans="1:42" ht="16.5" thickTop="1" thickBot="1" x14ac:dyDescent="0.3">
      <c r="A136" s="70" t="s">
        <v>488</v>
      </c>
      <c r="B136" s="63" t="s">
        <v>397</v>
      </c>
      <c r="C136" s="69">
        <v>5401789</v>
      </c>
      <c r="D136" s="76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136" s="64"/>
      <c r="F136" s="64"/>
      <c r="G136" s="64"/>
      <c r="H136" s="66"/>
      <c r="I136" s="64"/>
      <c r="J136" s="64"/>
      <c r="K136" s="64"/>
      <c r="L136" s="64"/>
      <c r="M136" s="65"/>
      <c r="N136" s="64"/>
      <c r="O136" s="64"/>
      <c r="P136" s="66"/>
      <c r="Q136" s="64"/>
      <c r="R136" s="64"/>
      <c r="S136" s="64"/>
      <c r="T136" s="64"/>
      <c r="U136" s="65"/>
      <c r="V136" s="64"/>
      <c r="W136" s="64"/>
      <c r="X136" s="66"/>
      <c r="Y136" s="64"/>
      <c r="Z136" s="64"/>
      <c r="AA136" s="64"/>
      <c r="AB136" s="64"/>
      <c r="AC136" s="20">
        <f>_xlfn.XLOOKUP(Tabulka1[[#This Row],[JMÉNO]],'4.8.2023 Konopiště'!B:B,'4.8.2023 Konopiště'!K:K)</f>
        <v>16</v>
      </c>
      <c r="AD136" s="11">
        <f>_xlfn.XLOOKUP(Tabulka1[[#This Row],[ČÍSLO CLUBU]],'4.8.2023 Konopiště'!D:D,'4.8.2023 Konopiště'!I:I)</f>
        <v>31</v>
      </c>
      <c r="AE136" s="11">
        <f>_xlfn.XLOOKUP(Tabulka1[[#This Row],[ČÍSLO CLUBU]],'4.8.2023 Konopiště'!D:D,'4.8.2023 Konopiště'!J:J)</f>
        <v>0</v>
      </c>
      <c r="AF136" s="21">
        <f>Tabulka1[[#This Row],[TOP 3 (2)25]]+Tabulka1[[#This Row],[NETTO 17]]+Tabulka1[[#This Row],[BRUTTO 16  x2]]</f>
        <v>47</v>
      </c>
      <c r="AK136" s="20"/>
      <c r="AN136" s="21"/>
      <c r="AO136" s="67"/>
      <c r="AP136" s="50"/>
    </row>
    <row r="137" spans="1:42" ht="16.5" thickTop="1" thickBot="1" x14ac:dyDescent="0.3">
      <c r="A137" s="70" t="s">
        <v>335</v>
      </c>
      <c r="B137" s="63" t="s">
        <v>23</v>
      </c>
      <c r="C137" s="69">
        <v>9800407</v>
      </c>
      <c r="D137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137" s="21"/>
      <c r="M137" s="20"/>
      <c r="P137" s="21"/>
      <c r="U137" s="20"/>
      <c r="X137" s="21"/>
      <c r="Y137" s="11">
        <f>_xlfn.XLOOKUP(Tabulka1[[#This Row],[ČÍSLO CLUBU]],'13.7.2023'!D:D,'13.7.2023'!G:G)</f>
        <v>20</v>
      </c>
      <c r="Z137" s="11">
        <f>_xlfn.XLOOKUP(Tabulka1[[#This Row],[ČÍSLO CLUBU]],'13.7.2023'!D:D,'13.7.2023'!I:I)</f>
        <v>34</v>
      </c>
      <c r="AA137" s="11">
        <f>_xlfn.XLOOKUP(Tabulka1[[#This Row],[ČÍSLO CLUBU]],'13.7.2023'!D:D,'13.7.2023'!J:J)</f>
        <v>0</v>
      </c>
      <c r="AB137" s="11">
        <f>Tabulka1[[#This Row],[BRUTTO 13          ]]+Tabulka1[[#This Row],[NETTO 14]]+Tabulka1[[#This Row],[TOP 3 (2)24]]</f>
        <v>54</v>
      </c>
      <c r="AC137" s="20"/>
      <c r="AF137" s="21"/>
      <c r="AK137" s="20"/>
      <c r="AN137" s="21"/>
      <c r="AO137" s="54"/>
      <c r="AP137" s="50"/>
    </row>
    <row r="138" spans="1:42" ht="16.5" thickTop="1" thickBot="1" x14ac:dyDescent="0.3">
      <c r="A138" s="70" t="s">
        <v>497</v>
      </c>
      <c r="B138" s="63" t="s">
        <v>7</v>
      </c>
      <c r="C138" s="69">
        <v>18002310</v>
      </c>
      <c r="D138" s="76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138" s="64"/>
      <c r="F138" s="64"/>
      <c r="G138" s="64"/>
      <c r="H138" s="66"/>
      <c r="I138" s="64"/>
      <c r="J138" s="64"/>
      <c r="K138" s="64"/>
      <c r="L138" s="64"/>
      <c r="M138" s="65"/>
      <c r="N138" s="64"/>
      <c r="O138" s="64"/>
      <c r="P138" s="66"/>
      <c r="Q138" s="64"/>
      <c r="R138" s="64"/>
      <c r="S138" s="64"/>
      <c r="T138" s="64"/>
      <c r="U138" s="65"/>
      <c r="V138" s="64"/>
      <c r="W138" s="64"/>
      <c r="X138" s="66"/>
      <c r="Y138" s="64"/>
      <c r="Z138" s="64"/>
      <c r="AA138" s="64"/>
      <c r="AB138" s="64"/>
      <c r="AC138" s="20">
        <f>_xlfn.XLOOKUP(Tabulka1[[#This Row],[JMÉNO]],'4.8.2023 Konopiště'!B:B,'4.8.2023 Konopiště'!K:K)</f>
        <v>14</v>
      </c>
      <c r="AD138" s="11">
        <f>_xlfn.XLOOKUP(Tabulka1[[#This Row],[ČÍSLO CLUBU]],'4.8.2023 Konopiště'!D:D,'4.8.2023 Konopiště'!I:I)</f>
        <v>28</v>
      </c>
      <c r="AE138" s="11">
        <f>_xlfn.XLOOKUP(Tabulka1[[#This Row],[ČÍSLO CLUBU]],'4.8.2023 Konopiště'!D:D,'4.8.2023 Konopiště'!J:J)</f>
        <v>0</v>
      </c>
      <c r="AF138" s="21">
        <f>Tabulka1[[#This Row],[TOP 3 (2)25]]+Tabulka1[[#This Row],[NETTO 17]]+Tabulka1[[#This Row],[BRUTTO 16  x2]]</f>
        <v>42</v>
      </c>
      <c r="AK138" s="20"/>
      <c r="AN138" s="21"/>
      <c r="AO138" s="67"/>
      <c r="AP138" s="50"/>
    </row>
    <row r="139" spans="1:42" ht="16.5" thickTop="1" thickBot="1" x14ac:dyDescent="0.3">
      <c r="A139" s="70" t="s">
        <v>353</v>
      </c>
      <c r="B139" s="63" t="s">
        <v>125</v>
      </c>
      <c r="C139" s="69">
        <v>6800684</v>
      </c>
      <c r="D139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139" s="21"/>
      <c r="M139" s="20"/>
      <c r="P139" s="21"/>
      <c r="U139" s="20"/>
      <c r="X139" s="21"/>
      <c r="Y139" s="11">
        <f>_xlfn.XLOOKUP(Tabulka1[[#This Row],[ČÍSLO CLUBU]],'13.7.2023'!D:D,'13.7.2023'!G:G)</f>
        <v>15</v>
      </c>
      <c r="Z139" s="11">
        <f>_xlfn.XLOOKUP(Tabulka1[[#This Row],[ČÍSLO CLUBU]],'13.7.2023'!D:D,'13.7.2023'!I:I)</f>
        <v>33</v>
      </c>
      <c r="AA139" s="11">
        <f>_xlfn.XLOOKUP(Tabulka1[[#This Row],[ČÍSLO CLUBU]],'13.7.2023'!D:D,'13.7.2023'!J:J)</f>
        <v>0</v>
      </c>
      <c r="AB139" s="11">
        <f>Tabulka1[[#This Row],[BRUTTO 13          ]]+Tabulka1[[#This Row],[NETTO 14]]+Tabulka1[[#This Row],[TOP 3 (2)24]]</f>
        <v>48</v>
      </c>
      <c r="AC139" s="20"/>
      <c r="AF139" s="21"/>
      <c r="AK139" s="20"/>
      <c r="AN139" s="21"/>
      <c r="AO139" s="54"/>
      <c r="AP139" s="50"/>
    </row>
    <row r="140" spans="1:42" ht="16.5" thickTop="1" thickBot="1" x14ac:dyDescent="0.3">
      <c r="A140" s="70" t="s">
        <v>58</v>
      </c>
      <c r="B140" s="63" t="s">
        <v>59</v>
      </c>
      <c r="C140" s="69">
        <v>5000947</v>
      </c>
      <c r="D140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140" s="11">
        <f>_xlfn.XLOOKUP(Tabulka1[[#This Row],[ČÍSLO CLUBU]],'19.4.2023'!D:D,'19.4.2023'!G:G)</f>
        <v>13</v>
      </c>
      <c r="F140" s="11">
        <f>_xlfn.XLOOKUP(Tabulka1[[#This Row],[ČÍSLO CLUBU]],'19.4.2023'!D:D,'19.4.2023'!I:I)</f>
        <v>29</v>
      </c>
      <c r="G140" s="11">
        <f>_xlfn.XLOOKUP(Tabulka1[[#This Row],[ČÍSLO CLUBU]],'19.4.2023'!D:D,'19.4.2023'!J:J)</f>
        <v>0</v>
      </c>
      <c r="H140" s="21">
        <f>Tabulka1[[#This Row],[BRUTTO ]]+Tabulka1[[#This Row],[NETTO]]+Tabulka1[[#This Row],[TOP 3]]</f>
        <v>42</v>
      </c>
      <c r="M140" s="20"/>
      <c r="P140" s="21"/>
      <c r="U140" s="20"/>
      <c r="X140" s="21"/>
      <c r="AC140" s="20"/>
      <c r="AF140" s="21"/>
      <c r="AK140" s="20"/>
      <c r="AN140" s="21"/>
      <c r="AO140" s="54"/>
      <c r="AP140" s="50"/>
    </row>
    <row r="141" spans="1:42" ht="16.5" thickTop="1" thickBot="1" x14ac:dyDescent="0.3">
      <c r="A141" s="70" t="s">
        <v>271</v>
      </c>
      <c r="B141" s="63" t="s">
        <v>272</v>
      </c>
      <c r="C141" s="69">
        <v>16500473</v>
      </c>
      <c r="D141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141" s="21"/>
      <c r="M141" s="20"/>
      <c r="P141" s="21"/>
      <c r="Q141" s="11">
        <f>_xlfn.XLOOKUP(Tabulka1[[#This Row],[ČÍSLO CLUBU]],'13.6.2023'!D:D,'13.6.2023'!G:G)</f>
        <v>7</v>
      </c>
      <c r="R141" s="11">
        <f>_xlfn.XLOOKUP(Tabulka1[[#This Row],[ČÍSLO CLUBU]],'13.6.2023'!D:D,'13.6.2023'!I:I)</f>
        <v>23</v>
      </c>
      <c r="S141" s="11">
        <f>_xlfn.XLOOKUP(Tabulka1[[#This Row],[ČÍSLO CLUBU]],'13.6.2023'!D:D,'13.6.2023'!J:J)</f>
        <v>0</v>
      </c>
      <c r="T141" s="11">
        <f>Tabulka1[[#This Row],[BRUTTO 7]]+Tabulka1[[#This Row],[NETTO    8]]+Tabulka1[[#This Row],[TOP 3 (2)22]]</f>
        <v>30</v>
      </c>
      <c r="U141" s="20"/>
      <c r="X141" s="21"/>
      <c r="AC141" s="20"/>
      <c r="AF141" s="21"/>
      <c r="AK141" s="20"/>
      <c r="AN141" s="21"/>
      <c r="AO141" s="54"/>
      <c r="AP141" s="50"/>
    </row>
    <row r="142" spans="1:42" ht="16.5" thickTop="1" thickBot="1" x14ac:dyDescent="0.3">
      <c r="A142" s="70" t="s">
        <v>124</v>
      </c>
      <c r="B142" s="63" t="s">
        <v>125</v>
      </c>
      <c r="C142" s="69">
        <v>6800455</v>
      </c>
      <c r="D142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142" s="21"/>
      <c r="I142" s="11">
        <f>_xlfn.XLOOKUP(Tabulka1[[#This Row],[ČÍSLO CLUBU]],'2.5.2023'!D:D,'2.5.2023'!G:G)</f>
        <v>18</v>
      </c>
      <c r="J142" s="11">
        <f>_xlfn.XLOOKUP(Tabulka1[[#This Row],[ČÍSLO CLUBU]],'2.5.2023'!D:D,'2.5.2023'!I:I)</f>
        <v>27</v>
      </c>
      <c r="K142" s="11">
        <f>_xlfn.XLOOKUP(Tabulka1[[#This Row],[ČÍSLO CLUBU]],'2.5.2023'!D:D,'2.5.2023'!J:J)</f>
        <v>0</v>
      </c>
      <c r="L142" s="11">
        <f>Tabulka1[[#This Row],[BRUTTO]]+Tabulka1[[#This Row],[NETTO2]]+Tabulka1[[#This Row],[TOP 3 (2)]]</f>
        <v>45</v>
      </c>
      <c r="M142" s="20"/>
      <c r="P142" s="21"/>
      <c r="U142" s="20"/>
      <c r="X142" s="21"/>
      <c r="AC142" s="20"/>
      <c r="AF142" s="21"/>
      <c r="AK142" s="20"/>
      <c r="AN142" s="21"/>
      <c r="AO142" s="54"/>
      <c r="AP142" s="50"/>
    </row>
    <row r="143" spans="1:42" ht="16.5" thickTop="1" thickBot="1" x14ac:dyDescent="0.3">
      <c r="A143" s="70" t="s">
        <v>114</v>
      </c>
      <c r="B143" s="63" t="s">
        <v>115</v>
      </c>
      <c r="C143" s="69">
        <v>12201000</v>
      </c>
      <c r="D143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143" s="21"/>
      <c r="I143" s="11">
        <f>_xlfn.XLOOKUP(Tabulka1[[#This Row],[ČÍSLO CLUBU]],'2.5.2023'!D:D,'2.5.2023'!G:G)</f>
        <v>25</v>
      </c>
      <c r="J143" s="11">
        <f>_xlfn.XLOOKUP(Tabulka1[[#This Row],[ČÍSLO CLUBU]],'2.5.2023'!D:D,'2.5.2023'!I:I)</f>
        <v>32</v>
      </c>
      <c r="K143" s="11">
        <f>_xlfn.XLOOKUP(Tabulka1[[#This Row],[ČÍSLO CLUBU]],'2.5.2023'!D:D,'2.5.2023'!J:J)</f>
        <v>20</v>
      </c>
      <c r="L143" s="11">
        <f>Tabulka1[[#This Row],[BRUTTO]]+Tabulka1[[#This Row],[NETTO2]]+Tabulka1[[#This Row],[TOP 3 (2)]]</f>
        <v>77</v>
      </c>
      <c r="M143" s="20"/>
      <c r="P143" s="21"/>
      <c r="U143" s="20"/>
      <c r="X143" s="21"/>
      <c r="AC143" s="20"/>
      <c r="AF143" s="21"/>
      <c r="AK143" s="20"/>
      <c r="AN143" s="21"/>
      <c r="AO143" s="54"/>
      <c r="AP143" s="50"/>
    </row>
    <row r="144" spans="1:42" ht="16.5" thickTop="1" thickBot="1" x14ac:dyDescent="0.3">
      <c r="A144" s="70" t="s">
        <v>142</v>
      </c>
      <c r="B144" s="63" t="s">
        <v>10</v>
      </c>
      <c r="C144" s="69">
        <v>10301738</v>
      </c>
      <c r="D144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144" s="21"/>
      <c r="I144" s="11">
        <f>_xlfn.XLOOKUP(Tabulka1[[#This Row],[ČÍSLO CLUBU]],'2.5.2023'!D:D,'2.5.2023'!G:G)</f>
        <v>9</v>
      </c>
      <c r="J144" s="11">
        <f>_xlfn.XLOOKUP(Tabulka1[[#This Row],[ČÍSLO CLUBU]],'2.5.2023'!D:D,'2.5.2023'!I:I)</f>
        <v>36</v>
      </c>
      <c r="K144" s="11">
        <f>_xlfn.XLOOKUP(Tabulka1[[#This Row],[ČÍSLO CLUBU]],'2.5.2023'!D:D,'2.5.2023'!J:J)</f>
        <v>30</v>
      </c>
      <c r="L144" s="11">
        <f>Tabulka1[[#This Row],[BRUTTO]]+Tabulka1[[#This Row],[NETTO2]]+Tabulka1[[#This Row],[TOP 3 (2)]]</f>
        <v>75</v>
      </c>
      <c r="M144" s="20"/>
      <c r="P144" s="21"/>
      <c r="U144" s="20"/>
      <c r="X144" s="21"/>
      <c r="AC144" s="20"/>
      <c r="AF144" s="21"/>
      <c r="AK144" s="20"/>
      <c r="AN144" s="21"/>
      <c r="AO144" s="54"/>
      <c r="AP144" s="50"/>
    </row>
    <row r="145" spans="1:42" ht="16.5" thickTop="1" thickBot="1" x14ac:dyDescent="0.3">
      <c r="A145" s="70" t="s">
        <v>111</v>
      </c>
      <c r="B145" s="63" t="s">
        <v>112</v>
      </c>
      <c r="C145" s="69">
        <v>4401045</v>
      </c>
      <c r="D145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145" s="21"/>
      <c r="I145" s="11">
        <f>_xlfn.XLOOKUP(Tabulka1[[#This Row],[ČÍSLO CLUBU]],'2.5.2023'!D:D,'2.5.2023'!G:G)</f>
        <v>27</v>
      </c>
      <c r="J145" s="11">
        <f>_xlfn.XLOOKUP(Tabulka1[[#This Row],[ČÍSLO CLUBU]],'2.5.2023'!D:D,'2.5.2023'!I:I)</f>
        <v>31</v>
      </c>
      <c r="K145" s="11">
        <f>_xlfn.XLOOKUP(Tabulka1[[#This Row],[ČÍSLO CLUBU]],'2.5.2023'!D:D,'2.5.2023'!J:J)</f>
        <v>10</v>
      </c>
      <c r="L145" s="11">
        <f>Tabulka1[[#This Row],[BRUTTO]]+Tabulka1[[#This Row],[NETTO2]]+Tabulka1[[#This Row],[TOP 3 (2)]]</f>
        <v>68</v>
      </c>
      <c r="M145" s="20"/>
      <c r="P145" s="21"/>
      <c r="U145" s="20"/>
      <c r="X145" s="21"/>
      <c r="AC145" s="20"/>
      <c r="AF145" s="21"/>
      <c r="AK145" s="20"/>
      <c r="AN145" s="21"/>
      <c r="AO145" s="54"/>
      <c r="AP145" s="50"/>
    </row>
    <row r="146" spans="1:42" ht="16.5" thickTop="1" thickBot="1" x14ac:dyDescent="0.3">
      <c r="A146" s="70" t="s">
        <v>481</v>
      </c>
      <c r="B146" s="63" t="s">
        <v>23</v>
      </c>
      <c r="C146" s="69">
        <v>9801368</v>
      </c>
      <c r="D146" s="76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146" s="64"/>
      <c r="F146" s="64"/>
      <c r="G146" s="64"/>
      <c r="H146" s="66"/>
      <c r="I146" s="64"/>
      <c r="J146" s="64"/>
      <c r="K146" s="64"/>
      <c r="L146" s="64"/>
      <c r="M146" s="65"/>
      <c r="N146" s="64"/>
      <c r="O146" s="64"/>
      <c r="P146" s="66"/>
      <c r="Q146" s="64"/>
      <c r="R146" s="64"/>
      <c r="S146" s="64"/>
      <c r="T146" s="64"/>
      <c r="U146" s="65"/>
      <c r="V146" s="64"/>
      <c r="W146" s="64"/>
      <c r="X146" s="66"/>
      <c r="Y146" s="64"/>
      <c r="Z146" s="64"/>
      <c r="AA146" s="64"/>
      <c r="AB146" s="64"/>
      <c r="AC146" s="20">
        <f>_xlfn.XLOOKUP(Tabulka1[[#This Row],[JMÉNO]],'4.8.2023 Konopiště'!B:B,'4.8.2023 Konopiště'!K:K)</f>
        <v>22</v>
      </c>
      <c r="AD146" s="11">
        <f>_xlfn.XLOOKUP(Tabulka1[[#This Row],[ČÍSLO CLUBU]],'4.8.2023 Konopiště'!D:D,'4.8.2023 Konopiště'!I:I)</f>
        <v>36</v>
      </c>
      <c r="AE146" s="11">
        <f>_xlfn.XLOOKUP(Tabulka1[[#This Row],[ČÍSLO CLUBU]],'4.8.2023 Konopiště'!D:D,'4.8.2023 Konopiště'!J:J)</f>
        <v>0</v>
      </c>
      <c r="AF146" s="21">
        <f>Tabulka1[[#This Row],[TOP 3 (2)25]]+Tabulka1[[#This Row],[NETTO 17]]+Tabulka1[[#This Row],[BRUTTO 16  x2]]</f>
        <v>58</v>
      </c>
      <c r="AK146" s="20"/>
      <c r="AN146" s="21"/>
      <c r="AO146" s="67"/>
      <c r="AP146" s="50"/>
    </row>
    <row r="147" spans="1:42" ht="16.5" thickTop="1" thickBot="1" x14ac:dyDescent="0.3">
      <c r="A147" s="70" t="s">
        <v>204</v>
      </c>
      <c r="B147" s="63" t="s">
        <v>205</v>
      </c>
      <c r="C147" s="69">
        <v>14000725</v>
      </c>
      <c r="D147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147" s="21"/>
      <c r="M147" s="20">
        <f>_xlfn.XLOOKUP(Tabulka1[[#This Row],[ČÍSLO CLUBU]],'24.5.2023 Dýšina'!D:D,'24.5.2023 Dýšina'!K:K)</f>
        <v>4</v>
      </c>
      <c r="N147" s="11">
        <f>_xlfn.XLOOKUP(Tabulka1[[#This Row],[ČÍSLO CLUBU]],'24.5.2023 Dýšina'!D:D,'24.5.2023 Dýšina'!I:I)</f>
        <v>29</v>
      </c>
      <c r="O147" s="11">
        <f>_xlfn.XLOOKUP(Tabulka1[[#This Row],[ČÍSLO CLUBU]],'24.5.2023 Dýšina'!D:D,'24.5.2023 Dýšina'!J:J)</f>
        <v>0</v>
      </c>
      <c r="P147" s="21">
        <f>Tabulka1[[#This Row],[BRUTTO 4 x2]]+Tabulka1[[#This Row],[NETTO    5]]+Tabulka1[[#This Row],[TOP 3 (2)2]]</f>
        <v>33</v>
      </c>
      <c r="U147" s="20"/>
      <c r="X147" s="21"/>
      <c r="AC147" s="20"/>
      <c r="AF147" s="21"/>
      <c r="AK147" s="20"/>
      <c r="AN147" s="21"/>
      <c r="AO147" s="54"/>
      <c r="AP147" s="50"/>
    </row>
    <row r="148" spans="1:42" ht="16.5" thickTop="1" thickBot="1" x14ac:dyDescent="0.3">
      <c r="A148" s="70" t="s">
        <v>100</v>
      </c>
      <c r="B148" s="63" t="s">
        <v>101</v>
      </c>
      <c r="C148" s="69">
        <v>8900598</v>
      </c>
      <c r="D148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148" s="11">
        <f>_xlfn.XLOOKUP(Tabulka1[[#This Row],[ČÍSLO CLUBU]],'19.4.2023'!D:D,'19.4.2023'!G:G)</f>
        <v>3</v>
      </c>
      <c r="F148" s="11">
        <f>_xlfn.XLOOKUP(Tabulka1[[#This Row],[ČÍSLO CLUBU]],'19.4.2023'!D:D,'19.4.2023'!I:I)</f>
        <v>23</v>
      </c>
      <c r="G148" s="11">
        <f>_xlfn.XLOOKUP(Tabulka1[[#This Row],[ČÍSLO CLUBU]],'19.4.2023'!D:D,'19.4.2023'!J:J)</f>
        <v>0</v>
      </c>
      <c r="H148" s="21">
        <f>Tabulka1[[#This Row],[BRUTTO ]]+Tabulka1[[#This Row],[NETTO]]+Tabulka1[[#This Row],[TOP 3]]</f>
        <v>26</v>
      </c>
      <c r="M148" s="20"/>
      <c r="P148" s="21"/>
      <c r="U148" s="20"/>
      <c r="X148" s="21"/>
      <c r="AC148" s="20"/>
      <c r="AF148" s="21"/>
      <c r="AK148" s="20"/>
      <c r="AN148" s="21"/>
      <c r="AO148" s="54"/>
      <c r="AP148" s="50"/>
    </row>
    <row r="149" spans="1:42" ht="16.5" thickTop="1" thickBot="1" x14ac:dyDescent="0.3">
      <c r="A149" s="70" t="s">
        <v>384</v>
      </c>
      <c r="B149" s="63" t="s">
        <v>7</v>
      </c>
      <c r="C149" s="69">
        <v>18005490</v>
      </c>
      <c r="D149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149" s="21"/>
      <c r="M149" s="20"/>
      <c r="P149" s="21"/>
      <c r="U149" s="20"/>
      <c r="X149" s="21"/>
      <c r="Y149" s="11">
        <f>_xlfn.XLOOKUP(Tabulka1[[#This Row],[ČÍSLO CLUBU]],'13.7.2023'!D:D,'13.7.2023'!G:G)</f>
        <v>8</v>
      </c>
      <c r="Z149" s="11">
        <f>_xlfn.XLOOKUP(Tabulka1[[#This Row],[ČÍSLO CLUBU]],'13.7.2023'!D:D,'13.7.2023'!I:I)</f>
        <v>31</v>
      </c>
      <c r="AA149" s="11">
        <f>_xlfn.XLOOKUP(Tabulka1[[#This Row],[ČÍSLO CLUBU]],'13.7.2023'!D:D,'13.7.2023'!J:J)</f>
        <v>0</v>
      </c>
      <c r="AB149" s="11">
        <f>Tabulka1[[#This Row],[BRUTTO 13          ]]+Tabulka1[[#This Row],[NETTO 14]]+Tabulka1[[#This Row],[TOP 3 (2)24]]</f>
        <v>39</v>
      </c>
      <c r="AC149" s="20"/>
      <c r="AF149" s="21"/>
      <c r="AK149" s="20"/>
      <c r="AN149" s="21"/>
      <c r="AO149" s="54"/>
      <c r="AP149" s="50"/>
    </row>
    <row r="150" spans="1:42" ht="16.5" thickTop="1" thickBot="1" x14ac:dyDescent="0.3">
      <c r="A150" s="70" t="s">
        <v>50</v>
      </c>
      <c r="B150" s="63" t="s">
        <v>18</v>
      </c>
      <c r="C150" s="69">
        <v>15400091</v>
      </c>
      <c r="D150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150" s="11">
        <f>_xlfn.XLOOKUP(Tabulka1[[#This Row],[ČÍSLO CLUBU]],'19.4.2023'!D:D,'19.4.2023'!G:G)</f>
        <v>14</v>
      </c>
      <c r="F150" s="11">
        <f>_xlfn.XLOOKUP(Tabulka1[[#This Row],[ČÍSLO CLUBU]],'19.4.2023'!D:D,'19.4.2023'!I:I)</f>
        <v>34</v>
      </c>
      <c r="G150" s="11">
        <f>_xlfn.XLOOKUP(Tabulka1[[#This Row],[ČÍSLO CLUBU]],'19.4.2023'!D:D,'19.4.2023'!J:J)</f>
        <v>10</v>
      </c>
      <c r="H150" s="21">
        <f>Tabulka1[[#This Row],[BRUTTO ]]+Tabulka1[[#This Row],[NETTO]]+Tabulka1[[#This Row],[TOP 3]]</f>
        <v>58</v>
      </c>
      <c r="M150" s="20"/>
      <c r="P150" s="21"/>
      <c r="U150" s="20"/>
      <c r="X150" s="21"/>
      <c r="AC150" s="20"/>
      <c r="AF150" s="21"/>
      <c r="AK150" s="20"/>
      <c r="AN150" s="21"/>
      <c r="AO150" s="54"/>
      <c r="AP150" s="50"/>
    </row>
    <row r="151" spans="1:42" ht="16.5" thickTop="1" thickBot="1" x14ac:dyDescent="0.3">
      <c r="A151" s="70" t="s">
        <v>210</v>
      </c>
      <c r="B151" s="63" t="s">
        <v>211</v>
      </c>
      <c r="C151" s="69">
        <v>9403676</v>
      </c>
      <c r="D151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151" s="21"/>
      <c r="M151" s="20">
        <f>_xlfn.XLOOKUP(Tabulka1[[#This Row],[ČÍSLO CLUBU]],'24.5.2023 Dýšina'!D:D,'24.5.2023 Dýšina'!K:K)</f>
        <v>2</v>
      </c>
      <c r="N151" s="11">
        <f>_xlfn.XLOOKUP(Tabulka1[[#This Row],[ČÍSLO CLUBU]],'24.5.2023 Dýšina'!D:D,'24.5.2023 Dýšina'!I:I)</f>
        <v>18</v>
      </c>
      <c r="O151" s="11">
        <f>_xlfn.XLOOKUP(Tabulka1[[#This Row],[ČÍSLO CLUBU]],'24.5.2023 Dýšina'!D:D,'24.5.2023 Dýšina'!J:J)</f>
        <v>0</v>
      </c>
      <c r="P151" s="21">
        <f>Tabulka1[[#This Row],[BRUTTO 4 x2]]+Tabulka1[[#This Row],[NETTO    5]]+Tabulka1[[#This Row],[TOP 3 (2)2]]</f>
        <v>20</v>
      </c>
      <c r="U151" s="20"/>
      <c r="X151" s="21"/>
      <c r="AC151" s="20"/>
      <c r="AF151" s="21"/>
      <c r="AK151" s="20"/>
      <c r="AN151" s="21"/>
      <c r="AO151" s="54"/>
      <c r="AP151" s="50"/>
    </row>
    <row r="152" spans="1:42" ht="16.5" thickTop="1" thickBot="1" x14ac:dyDescent="0.3">
      <c r="A152" s="70" t="s">
        <v>247</v>
      </c>
      <c r="B152" s="63" t="s">
        <v>28</v>
      </c>
      <c r="C152" s="69">
        <v>16401294</v>
      </c>
      <c r="D152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152" s="21"/>
      <c r="M152" s="20"/>
      <c r="P152" s="21"/>
      <c r="Q152" s="11">
        <f>_xlfn.XLOOKUP(Tabulka1[[#This Row],[ČÍSLO CLUBU]],'13.6.2023'!D:D,'13.6.2023'!G:G)</f>
        <v>16</v>
      </c>
      <c r="R152" s="11">
        <f>_xlfn.XLOOKUP(Tabulka1[[#This Row],[ČÍSLO CLUBU]],'13.6.2023'!D:D,'13.6.2023'!I:I)</f>
        <v>31</v>
      </c>
      <c r="S152" s="11">
        <f>_xlfn.XLOOKUP(Tabulka1[[#This Row],[ČÍSLO CLUBU]],'13.6.2023'!D:D,'13.6.2023'!J:J)</f>
        <v>0</v>
      </c>
      <c r="T152" s="11">
        <f>Tabulka1[[#This Row],[BRUTTO 7]]+Tabulka1[[#This Row],[NETTO    8]]+Tabulka1[[#This Row],[TOP 3 (2)22]]</f>
        <v>47</v>
      </c>
      <c r="U152" s="20"/>
      <c r="X152" s="21"/>
      <c r="AC152" s="20"/>
      <c r="AF152" s="21"/>
      <c r="AK152" s="20"/>
      <c r="AN152" s="21"/>
      <c r="AO152" s="54"/>
      <c r="AP152" s="50"/>
    </row>
    <row r="153" spans="1:42" ht="16.5" thickTop="1" thickBot="1" x14ac:dyDescent="0.3">
      <c r="A153" s="70" t="s">
        <v>484</v>
      </c>
      <c r="B153" s="63" t="s">
        <v>112</v>
      </c>
      <c r="C153" s="69">
        <v>4400131</v>
      </c>
      <c r="D153" s="76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153" s="64"/>
      <c r="F153" s="64"/>
      <c r="G153" s="64"/>
      <c r="H153" s="66"/>
      <c r="I153" s="64"/>
      <c r="J153" s="64"/>
      <c r="K153" s="64"/>
      <c r="L153" s="64"/>
      <c r="M153" s="65"/>
      <c r="N153" s="64"/>
      <c r="O153" s="64"/>
      <c r="P153" s="66"/>
      <c r="Q153" s="64"/>
      <c r="R153" s="64"/>
      <c r="S153" s="64"/>
      <c r="T153" s="64"/>
      <c r="U153" s="65"/>
      <c r="V153" s="64"/>
      <c r="W153" s="64"/>
      <c r="X153" s="66"/>
      <c r="Y153" s="64"/>
      <c r="Z153" s="64"/>
      <c r="AA153" s="64"/>
      <c r="AB153" s="64"/>
      <c r="AC153" s="20">
        <f>_xlfn.XLOOKUP(Tabulka1[[#This Row],[JMÉNO]],'4.8.2023 Konopiště'!B:B,'4.8.2023 Konopiště'!K:K)</f>
        <v>20</v>
      </c>
      <c r="AD153" s="11">
        <f>_xlfn.XLOOKUP(Tabulka1[[#This Row],[ČÍSLO CLUBU]],'4.8.2023 Konopiště'!D:D,'4.8.2023 Konopiště'!I:I)</f>
        <v>34</v>
      </c>
      <c r="AE153" s="11">
        <f>_xlfn.XLOOKUP(Tabulka1[[#This Row],[ČÍSLO CLUBU]],'4.8.2023 Konopiště'!D:D,'4.8.2023 Konopiště'!J:J)</f>
        <v>0</v>
      </c>
      <c r="AF153" s="21">
        <f>Tabulka1[[#This Row],[TOP 3 (2)25]]+Tabulka1[[#This Row],[NETTO 17]]+Tabulka1[[#This Row],[BRUTTO 16  x2]]</f>
        <v>54</v>
      </c>
      <c r="AK153" s="20"/>
      <c r="AN153" s="21"/>
      <c r="AO153" s="67"/>
      <c r="AP153" s="50"/>
    </row>
    <row r="154" spans="1:42" ht="16.5" thickTop="1" thickBot="1" x14ac:dyDescent="0.3">
      <c r="A154" s="70" t="s">
        <v>12</v>
      </c>
      <c r="B154" s="63" t="s">
        <v>1</v>
      </c>
      <c r="C154" s="69">
        <v>9200853</v>
      </c>
      <c r="D154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154" s="11">
        <f>_xlfn.XLOOKUP(Tabulka1[[#This Row],[ČÍSLO CLUBU]],'19.4.2023'!D:D,'19.4.2023'!G:G)</f>
        <v>22</v>
      </c>
      <c r="F154" s="11">
        <f>_xlfn.XLOOKUP(Tabulka1[[#This Row],[ČÍSLO CLUBU]],'19.4.2023'!D:D,'19.4.2023'!I:I)</f>
        <v>35</v>
      </c>
      <c r="G154" s="11">
        <f>_xlfn.XLOOKUP(Tabulka1[[#This Row],[ČÍSLO CLUBU]],'19.4.2023'!D:D,'19.4.2023'!J:J)</f>
        <v>20</v>
      </c>
      <c r="H154" s="21">
        <f>Tabulka1[[#This Row],[BRUTTO ]]+Tabulka1[[#This Row],[NETTO]]+Tabulka1[[#This Row],[TOP 3]]</f>
        <v>77</v>
      </c>
      <c r="M154" s="20"/>
      <c r="P154" s="21"/>
      <c r="U154" s="20"/>
      <c r="X154" s="21"/>
      <c r="AC154" s="20"/>
      <c r="AF154" s="21"/>
      <c r="AK154" s="20"/>
      <c r="AN154" s="21"/>
      <c r="AO154" s="54"/>
      <c r="AP154" s="50"/>
    </row>
    <row r="155" spans="1:42" ht="16.5" thickTop="1" thickBot="1" x14ac:dyDescent="0.3">
      <c r="A155" s="70" t="s">
        <v>252</v>
      </c>
      <c r="B155" s="63" t="s">
        <v>253</v>
      </c>
      <c r="C155" s="69">
        <v>301372</v>
      </c>
      <c r="D155" s="75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H155" s="21"/>
      <c r="M155" s="20"/>
      <c r="P155" s="21"/>
      <c r="Q155" s="11">
        <f>_xlfn.XLOOKUP(Tabulka1[[#This Row],[ČÍSLO CLUBU]],'13.6.2023'!D:D,'13.6.2023'!G:G)</f>
        <v>16</v>
      </c>
      <c r="R155" s="11">
        <f>_xlfn.XLOOKUP(Tabulka1[[#This Row],[ČÍSLO CLUBU]],'13.6.2023'!D:D,'13.6.2023'!I:I)</f>
        <v>27</v>
      </c>
      <c r="S155" s="11">
        <f>_xlfn.XLOOKUP(Tabulka1[[#This Row],[ČÍSLO CLUBU]],'13.6.2023'!D:D,'13.6.2023'!J:J)</f>
        <v>0</v>
      </c>
      <c r="T155" s="11">
        <f>Tabulka1[[#This Row],[BRUTTO 7]]+Tabulka1[[#This Row],[NETTO    8]]+Tabulka1[[#This Row],[TOP 3 (2)22]]</f>
        <v>43</v>
      </c>
      <c r="U155" s="20"/>
      <c r="X155" s="21"/>
      <c r="AC155" s="20"/>
      <c r="AF155" s="21"/>
      <c r="AK155" s="20"/>
      <c r="AN155" s="21"/>
      <c r="AO155" s="54"/>
      <c r="AP155" s="50"/>
    </row>
    <row r="156" spans="1:42" ht="16.5" thickTop="1" thickBot="1" x14ac:dyDescent="0.3">
      <c r="A156" s="70" t="s">
        <v>505</v>
      </c>
      <c r="B156" s="63" t="s">
        <v>506</v>
      </c>
      <c r="C156" s="69"/>
      <c r="D156" s="76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156" s="64"/>
      <c r="F156" s="64"/>
      <c r="G156" s="64"/>
      <c r="H156" s="66"/>
      <c r="I156" s="64"/>
      <c r="J156" s="64"/>
      <c r="K156" s="64"/>
      <c r="L156" s="64"/>
      <c r="M156" s="65"/>
      <c r="N156" s="64"/>
      <c r="O156" s="64"/>
      <c r="P156" s="66"/>
      <c r="Q156" s="64"/>
      <c r="R156" s="64"/>
      <c r="S156" s="64"/>
      <c r="T156" s="64"/>
      <c r="U156" s="65"/>
      <c r="V156" s="64"/>
      <c r="W156" s="64"/>
      <c r="X156" s="66"/>
      <c r="Y156" s="64"/>
      <c r="Z156" s="64"/>
      <c r="AA156" s="64"/>
      <c r="AB156" s="64"/>
      <c r="AC156" s="20">
        <f>_xlfn.XLOOKUP(Tabulka1[[#This Row],[JMÉNO]],'4.8.2023 Konopiště'!B:B,'4.8.2023 Konopiště'!K:K)</f>
        <v>6</v>
      </c>
      <c r="AD156" s="11">
        <f>_xlfn.XLOOKUP(Tabulka1[[#This Row],[ČÍSLO CLUBU]],'4.8.2023 Konopiště'!D:D,'4.8.2023 Konopiště'!I:I)</f>
        <v>35</v>
      </c>
      <c r="AE156" s="11">
        <f>_xlfn.XLOOKUP(Tabulka1[[#This Row],[ČÍSLO CLUBU]],'4.8.2023 Konopiště'!D:D,'4.8.2023 Konopiště'!J:J)</f>
        <v>0</v>
      </c>
      <c r="AF156" s="21">
        <f>Tabulka1[[#This Row],[TOP 3 (2)25]]+Tabulka1[[#This Row],[NETTO 17]]+Tabulka1[[#This Row],[BRUTTO 16  x2]]</f>
        <v>41</v>
      </c>
      <c r="AK156" s="20"/>
      <c r="AN156" s="21"/>
      <c r="AO156" s="67"/>
      <c r="AP156" s="50"/>
    </row>
    <row r="157" spans="1:42" ht="16.5" thickTop="1" thickBot="1" x14ac:dyDescent="0.3">
      <c r="A157" s="71" t="s">
        <v>249</v>
      </c>
      <c r="B157" s="72" t="s">
        <v>23</v>
      </c>
      <c r="C157" s="73">
        <v>9809814</v>
      </c>
      <c r="D157" s="77">
        <f>COUNT(Tabulka1[[#This Row],[Beroun 19.4.23 CELKEM]],Tabulka1[[#This Row],[Kácov 2.5.23            CELKEM]],Tabulka1[[#This Row],[Dýšina 24.5.23 CELKEM]],Tabulka1[[#This Row],[Beroun 13.6.23 CELKEM]],Tabulka1[[#This Row],[Vinoř 29.6.23    CELKEM]],Tabulka1[[#This Row],[Albatros 13.7.23 CELKEM]],Tabulka1[[#This Row],[Konopiště - Radecký 4.8.23  CELKEM]],Tabulka1[[#This Row],[Karlovy Vary 10.9.23 CELKEM]],Tabulka1[[#This Row],[BEROUN 4.10.23  CELKEM]])</f>
        <v>1</v>
      </c>
      <c r="E157" s="23"/>
      <c r="F157" s="23"/>
      <c r="G157" s="23"/>
      <c r="H157" s="24"/>
      <c r="I157" s="23"/>
      <c r="J157" s="23"/>
      <c r="K157" s="23"/>
      <c r="L157" s="23"/>
      <c r="M157" s="22"/>
      <c r="N157" s="23"/>
      <c r="O157" s="23"/>
      <c r="P157" s="24"/>
      <c r="Q157" s="23">
        <f>_xlfn.XLOOKUP(Tabulka1[[#This Row],[ČÍSLO CLUBU]],'13.6.2023'!D:D,'13.6.2023'!G:G)</f>
        <v>16</v>
      </c>
      <c r="R157" s="23">
        <f>_xlfn.XLOOKUP(Tabulka1[[#This Row],[ČÍSLO CLUBU]],'13.6.2023'!D:D,'13.6.2023'!I:I)</f>
        <v>36</v>
      </c>
      <c r="S157" s="23">
        <f>_xlfn.XLOOKUP(Tabulka1[[#This Row],[ČÍSLO CLUBU]],'13.6.2023'!D:D,'13.6.2023'!J:J)</f>
        <v>0</v>
      </c>
      <c r="T157" s="23">
        <f>Tabulka1[[#This Row],[BRUTTO 7]]+Tabulka1[[#This Row],[NETTO    8]]+Tabulka1[[#This Row],[TOP 3 (2)22]]</f>
        <v>52</v>
      </c>
      <c r="U157" s="22"/>
      <c r="V157" s="23"/>
      <c r="W157" s="23"/>
      <c r="X157" s="24"/>
      <c r="Y157" s="23"/>
      <c r="Z157" s="23"/>
      <c r="AA157" s="23"/>
      <c r="AB157" s="23"/>
      <c r="AC157" s="22"/>
      <c r="AD157" s="23"/>
      <c r="AE157" s="23"/>
      <c r="AF157" s="24"/>
      <c r="AG157" s="23"/>
      <c r="AH157" s="23"/>
      <c r="AI157" s="23"/>
      <c r="AJ157" s="23"/>
      <c r="AK157" s="22"/>
      <c r="AL157" s="23"/>
      <c r="AM157" s="23"/>
      <c r="AN157" s="24"/>
      <c r="AO157" s="55"/>
      <c r="AP157" s="51"/>
    </row>
    <row r="158" spans="1:42" ht="15.75" thickBot="1" x14ac:dyDescent="0.3">
      <c r="A158" s="79" t="s">
        <v>442</v>
      </c>
      <c r="B158" s="80">
        <f>SUBTOTAL(103,Tabulka1[CLUB])</f>
        <v>156</v>
      </c>
      <c r="C158" s="80"/>
      <c r="D158" s="81"/>
      <c r="E158" s="82"/>
      <c r="F158" s="81"/>
      <c r="G158" s="81"/>
      <c r="H158" s="83"/>
      <c r="I158" s="81"/>
      <c r="J158" s="81"/>
      <c r="K158" s="81"/>
      <c r="L158" s="81"/>
      <c r="M158" s="82"/>
      <c r="N158" s="81"/>
      <c r="O158" s="81"/>
      <c r="P158" s="83"/>
      <c r="Q158" s="81"/>
      <c r="R158" s="81"/>
      <c r="S158" s="81"/>
      <c r="T158" s="81"/>
      <c r="U158" s="82"/>
      <c r="V158" s="81"/>
      <c r="W158" s="81"/>
      <c r="X158" s="83"/>
      <c r="Y158" s="81"/>
      <c r="Z158" s="81"/>
      <c r="AA158" s="81"/>
      <c r="AB158" s="81"/>
      <c r="AC158" s="82"/>
      <c r="AD158" s="81"/>
      <c r="AE158" s="81"/>
      <c r="AF158" s="83"/>
      <c r="AG158" s="81"/>
      <c r="AH158" s="81"/>
      <c r="AI158" s="81"/>
      <c r="AJ158" s="81"/>
      <c r="AK158" s="82"/>
      <c r="AL158" s="81"/>
      <c r="AM158" s="81"/>
      <c r="AN158" s="83"/>
      <c r="AO158" s="84"/>
      <c r="AP158" s="85"/>
    </row>
    <row r="159" spans="1:42" x14ac:dyDescent="0.25">
      <c r="A159" s="58"/>
      <c r="B159" s="58"/>
      <c r="C159" s="58"/>
    </row>
  </sheetData>
  <phoneticPr fontId="16" type="noConversion"/>
  <conditionalFormatting sqref="A1:A157 A159:A1048576 C2:C157 C159:C1048576">
    <cfRule type="duplicateValues" dxfId="88" priority="2"/>
  </conditionalFormatting>
  <conditionalFormatting sqref="C1">
    <cfRule type="duplicateValues" dxfId="87" priority="1"/>
  </conditionalFormatting>
  <hyperlinks>
    <hyperlink ref="A56" r:id="rId1" tooltip="BERAN Aleš" display="https://www.cgf.cz/cz/turnaje/turnaje-vyhledavani/turnaj/vysledkova-listina-hrace?id=802376971&amp;categoryId=802376990&amp;golferId=298945460" xr:uid="{17755FF4-6AA3-4757-A99F-01F59389461A}"/>
    <hyperlink ref="A43" r:id="rId2" tooltip="NOVÁK David" display="https://www.cgf.cz/cz/turnaje/turnaje-vyhledavani/turnaj/vysledkova-listina-hrace?id=802376971&amp;categoryId=802376990&amp;golferId=567839401" xr:uid="{474147F3-A0BC-42F5-BCFC-847A7D752791}"/>
    <hyperlink ref="A84" r:id="rId3" tooltip="HYSKÝ Jan" display="https://www.cgf.cz/cz/turnaje/turnaje-vyhledavani/turnaj/vysledkova-listina-hrace?id=802376971&amp;categoryId=802376990&amp;golferId=31035178" xr:uid="{02C07D04-4CE5-4B6B-A978-DA1B2E8E81DC}"/>
    <hyperlink ref="A25" r:id="rId4" tooltip="OLIVA Jakub" display="https://www.cgf.cz/cz/turnaje/turnaje-vyhledavani/turnaj/vysledkova-listina-hrace?id=802376971&amp;categoryId=802376990&amp;golferId=645679867" xr:uid="{3E00C448-AB32-40D4-A5AF-26E8841DB4C8}"/>
    <hyperlink ref="A154" r:id="rId5" tooltip="ZAHRADNÍK Vlastimil" display="https://www.cgf.cz/cz/turnaje/turnaje-vyhledavani/turnaj/vysledkova-listina-hrace?id=802376971&amp;categoryId=802376990&amp;golferId=135302366" xr:uid="{9D137E79-7075-4AF1-907D-21DB237C6B17}"/>
    <hyperlink ref="A4" r:id="rId6" tooltip="BENDA Oliver" display="https://www.cgf.cz/cz/turnaje/turnaje-vyhledavani/turnaj/vysledkova-listina-hrace?id=802376971&amp;categoryId=802376990&amp;golferId=5713989" xr:uid="{C7DED7D1-DA5F-4930-801E-CBC407C32D48}"/>
    <hyperlink ref="A115" r:id="rId7" tooltip="OTRUBA Tomáš" display="https://www.cgf.cz/cz/turnaje/turnaje-vyhledavani/turnaj/vysledkova-listina-hrace?id=802376971&amp;categoryId=802376990&amp;golferId=72413728" xr:uid="{E0AC17CD-43A4-41CD-9944-44BA0A07B857}"/>
    <hyperlink ref="A2" r:id="rId8" tooltip="ZAPOTIL Zbyněk" display="https://www.cgf.cz/cz/turnaje/turnaje-vyhledavani/turnaj/vysledkova-listina-hrace?id=802376971&amp;categoryId=802376990&amp;golferId=63584174" xr:uid="{7197B0FB-8EBF-4A3F-A496-4E1496C499ED}"/>
    <hyperlink ref="A90" r:id="rId9" tooltip="KOPAČINSKÝ Rostislav" display="https://www.cgf.cz/cz/turnaje/turnaje-vyhledavani/turnaj/vysledkova-listina-hrace?id=802376971&amp;categoryId=802376990&amp;golferId=474470339" xr:uid="{B090B54D-CFA6-45AA-BFC4-73B295DF8076}"/>
    <hyperlink ref="A32" r:id="rId10" tooltip="HUŠEK Michal" display="https://www.cgf.cz/cz/turnaje/turnaje-vyhledavani/turnaj/vysledkova-listina-hrace?id=802376971&amp;categoryId=802376990&amp;golferId=31479995" xr:uid="{E49E553E-E0F9-4F5C-B859-BCFB213D4D3A}"/>
    <hyperlink ref="A5" r:id="rId11" tooltip="JARKOVSKÝ Jaroslav" display="https://www.cgf.cz/cz/turnaje/turnaje-vyhledavani/turnaj/vysledkova-listina-hrace?id=802376971&amp;categoryId=802376990&amp;golferId=1952279" xr:uid="{14E11A58-1752-4501-9248-5B989B470C05}"/>
    <hyperlink ref="A16" r:id="rId12" tooltip="STÜNDL Dušan" display="https://www.cgf.cz/cz/turnaje/turnaje-vyhledavani/turnaj/vysledkova-listina-hrace?id=802376971&amp;categoryId=802376990&amp;golferId=289951770" xr:uid="{25DA472D-945A-4A43-A3A7-E901233529FF}"/>
    <hyperlink ref="A116" r:id="rId13" tooltip="PILIP Pavel" display="https://www.cgf.cz/cz/turnaje/turnaje-vyhledavani/turnaj/vysledkova-listina-hrace?id=802376971&amp;categoryId=802376990&amp;golferId=83115910" xr:uid="{7069DB2E-3EB0-42F3-946A-C6CA000F641F}"/>
    <hyperlink ref="A134" r:id="rId14" tooltip="SLUNEČKO Jiří" display="https://www.cgf.cz/cz/turnaje/turnaje-vyhledavani/turnaj/vysledkova-listina-hrace?id=802376971&amp;categoryId=802376990&amp;golferId=354695866" xr:uid="{E8FB0B3A-7BCD-4BE8-A56A-D862BBD5896A}"/>
    <hyperlink ref="A38" r:id="rId15" tooltip="KLEJNA Kamil" display="https://www.cgf.cz/cz/turnaje/turnaje-vyhledavani/turnaj/vysledkova-listina-hrace?id=802376971&amp;categoryId=802376990&amp;golferId=542254976" xr:uid="{54822A18-9A90-4957-A92F-12DA165508DD}"/>
    <hyperlink ref="A132" r:id="rId16" tooltip="SKALSKÝ Milan" display="https://www.cgf.cz/cz/turnaje/turnaje-vyhledavani/turnaj/vysledkova-listina-hrace?id=802376971&amp;categoryId=802376990&amp;golferId=53553478" xr:uid="{4EA8F3AF-ED64-4F88-9953-57D859269B9F}"/>
    <hyperlink ref="A51" r:id="rId17" tooltip="ZADÁK Miroslav" display="https://www.cgf.cz/cz/turnaje/turnaje-vyhledavani/turnaj/vysledkova-listina-hrace?id=802376971&amp;categoryId=802376990&amp;golferId=103125472" xr:uid="{AC0B2C17-6162-4F9B-9AE7-AEB1078F642E}"/>
    <hyperlink ref="A150" r:id="rId18" tooltip="VEČEŘA Tomáš" display="https://www.cgf.cz/cz/turnaje/turnaje-vyhledavani/turnaj/vysledkova-listina-hrace?id=802376971&amp;categoryId=802376990&amp;golferId=328749488" xr:uid="{6AB64E41-A37D-4534-A690-71E16D4B92AE}"/>
    <hyperlink ref="A49" r:id="rId19" tooltip="ŠTAIF Vladimír" display="https://www.cgf.cz/cz/turnaje/turnaje-vyhledavani/turnaj/vysledkova-listina-hrace?id=802376971&amp;categoryId=802376990&amp;golferId=410474699" xr:uid="{E9091436-E2F3-45A9-B34E-FCFDB8687CC6}"/>
    <hyperlink ref="A6" r:id="rId20" tooltip="POLERECKÝ Miroslav" display="https://www.cgf.cz/cz/turnaje/turnaje-vyhledavani/turnaj/vysledkova-listina-hrace?id=802376971&amp;categoryId=802376990&amp;golferId=522217339" xr:uid="{96A03777-367B-4399-9AC8-4004B4CF4CD6}"/>
    <hyperlink ref="A85" r:id="rId21" tooltip="KAPOUN Roman" display="https://www.cgf.cz/cz/turnaje/turnaje-vyhledavani/turnaj/vysledkova-listina-hrace?id=802376971&amp;categoryId=802376990&amp;golferId=35415102" xr:uid="{26DD99B2-5DCE-49A4-AC4A-7689EA8578C1}"/>
    <hyperlink ref="A140" r:id="rId22" tooltip="ŠENFELD Ivo" display="https://www.cgf.cz/cz/turnaje/turnaje-vyhledavani/turnaj/vysledkova-listina-hrace?id=802376971&amp;categoryId=802376990&amp;golferId=78864082" xr:uid="{2F11B774-2D3B-4CC8-9FC3-26BE2A0AA8FD}"/>
    <hyperlink ref="A88" r:id="rId23" tooltip="KLIŠTINEC Peter" display="https://www.cgf.cz/cz/turnaje/turnaje-vyhledavani/turnaj/vysledkova-listina-hrace?id=802376971&amp;categoryId=802376990&amp;golferId=353821417" xr:uid="{CBD92BBE-7557-4822-B96F-D230BD96A0A4}"/>
    <hyperlink ref="A74" r:id="rId24" tooltip="HEIDENREICH Petr" display="https://www.cgf.cz/cz/turnaje/turnaje-vyhledavani/turnaj/vysledkova-listina-hrace?id=802376971&amp;categoryId=802376990&amp;golferId=5205748" xr:uid="{37E1ADD8-FED2-42CA-A74E-4FD735D4CBB7}"/>
    <hyperlink ref="A8" r:id="rId25" tooltip="MAXA Michal" display="https://www.cgf.cz/cz/turnaje/turnaje-vyhledavani/turnaj/vysledkova-listina-hrace?id=802376971&amp;categoryId=802376990&amp;golferId=61110747" xr:uid="{479544DD-95AF-49A8-B08B-A6053C6F7D08}"/>
    <hyperlink ref="A66" r:id="rId26" tooltip="DAVID Jiří" display="https://www.cgf.cz/cz/turnaje/turnaje-vyhledavani/turnaj/vysledkova-listina-hrace?id=802376971&amp;categoryId=802376990&amp;golferId=23889623" xr:uid="{C0EC2EFF-A5C5-4551-8AAD-058DFA3B656A}"/>
    <hyperlink ref="A62" r:id="rId27" tooltip="CIHLÁŘ Petr" display="https://www.cgf.cz/cz/turnaje/turnaje-vyhledavani/turnaj/vysledkova-listina-hrace?id=802376971&amp;categoryId=802376990&amp;golferId=61029979" xr:uid="{1B259227-77BC-44E9-859C-BEC6DA5D06DD}"/>
    <hyperlink ref="A89" r:id="rId28" tooltip="KONČEL Pavel" display="https://www.cgf.cz/cz/turnaje/turnaje-vyhledavani/turnaj/vysledkova-listina-hrace?id=802376971&amp;categoryId=802376990&amp;golferId=77177219" xr:uid="{00CD485F-44A8-4231-9368-415A1FDB1406}"/>
    <hyperlink ref="A7" r:id="rId29" tooltip="BENDA Milan" display="https://www.cgf.cz/cz/turnaje/turnaje-vyhledavani/turnaj/vysledkova-listina-hrace?id=802376971&amp;categoryId=802376990&amp;golferId=40232602" xr:uid="{4C69A22F-AFA9-4AAB-A678-3BB0D061310F}"/>
    <hyperlink ref="A18" r:id="rId30" tooltip="LOUDA Petr" display="https://www.cgf.cz/cz/turnaje/turnaje-vyhledavani/turnaj/vysledkova-listina-hrace?id=802376971&amp;categoryId=802376990&amp;golferId=251554928" xr:uid="{7F9CF00E-C884-4AFF-A848-6981C54EC956}"/>
    <hyperlink ref="A19" r:id="rId31" tooltip="ŠRÁMEK Michal" display="https://www.cgf.cz/cz/turnaje/turnaje-vyhledavani/turnaj/vysledkova-listina-hrace?id=802376971&amp;categoryId=802376990&amp;golferId=595872613" xr:uid="{ED143D22-0315-4139-8683-446EB5C2C833}"/>
    <hyperlink ref="A120" r:id="rId32" tooltip="POSPÍCHAL Tomáš" display="https://www.cgf.cz/cz/turnaje/turnaje-vyhledavani/turnaj/vysledkova-listina-hrace?id=802376971&amp;categoryId=802376990&amp;golferId=23742646" xr:uid="{EEAE657F-A396-4299-9F2B-5528FAA5C8F6}"/>
    <hyperlink ref="A86" r:id="rId33" tooltip="KAŠPAROVSKÝ Rudolf" display="https://www.cgf.cz/cz/turnaje/turnaje-vyhledavani/turnaj/vysledkova-listina-hrace?id=802376971&amp;categoryId=802376990&amp;golferId=572573099" xr:uid="{DE33C8B1-71EF-4052-963C-6FFFF0FCD950}"/>
    <hyperlink ref="A17" r:id="rId34" tooltip="ZADÁK Roman" display="https://www.cgf.cz/cz/turnaje/turnaje-vyhledavani/turnaj/vysledkova-listina-hrace?id=802376971&amp;categoryId=802376990&amp;golferId=367707855" xr:uid="{1C03BB78-3DCC-4836-819E-31E54A29A165}"/>
    <hyperlink ref="A36" r:id="rId35" tooltip="KAISER Jan" display="https://www.cgf.cz/cz/turnaje/turnaje-vyhledavani/turnaj/vysledkova-listina-hrace?id=802376971&amp;categoryId=802376990&amp;golferId=597600505" xr:uid="{102E4704-560F-4DAE-9995-4D435E67F291}"/>
    <hyperlink ref="A12" r:id="rId36" tooltip="MAXA David" display="https://www.cgf.cz/cz/turnaje/turnaje-vyhledavani/turnaj/vysledkova-listina-hrace?id=802376971&amp;categoryId=802376990&amp;golferId=28270379" xr:uid="{886E6C18-245F-4BC5-B027-B5E6E84A8114}"/>
    <hyperlink ref="A47" r:id="rId37" tooltip="SEVERIN Lubomír" display="https://www.cgf.cz/cz/turnaje/turnaje-vyhledavani/turnaj/vysledkova-listina-hrace?id=802376971&amp;categoryId=802376990&amp;golferId=564797065" xr:uid="{83970FFF-9B32-4543-B5EE-8DE16DB327BC}"/>
    <hyperlink ref="A13" r:id="rId38" tooltip="JURIGA Pavel" display="https://www.cgf.cz/cz/turnaje/turnaje-vyhledavani/turnaj/vysledkova-listina-hrace?id=802376971&amp;categoryId=802376990&amp;golferId=12683492" xr:uid="{90703326-E291-455D-9DF6-4E381774A646}"/>
    <hyperlink ref="A91" r:id="rId39" tooltip="KRABEC Tomáš" display="https://www.cgf.cz/cz/turnaje/turnaje-vyhledavani/turnaj/vysledkova-listina-hrace?id=802376971&amp;categoryId=802376990&amp;golferId=455741480" xr:uid="{AD1F2B19-4785-4595-863E-1EE9DEFD1B16}"/>
    <hyperlink ref="A148" r:id="rId40" tooltip="VACEK Pavel" display="https://www.cgf.cz/cz/turnaje/turnaje-vyhledavani/turnaj/vysledkova-listina-hrace?id=802376971&amp;categoryId=802376990&amp;golferId=77401275" xr:uid="{3636E5B9-D7FC-46E2-830C-860E22EDC0DF}"/>
    <hyperlink ref="A10" r:id="rId41" tooltip="FURCH Jan" display="https://www.cgf.cz/cz/turnaje/turnaje-vyhledavani/turnaj/vysledkova-listina-hrace?id=802376971&amp;categoryId=802376990&amp;golferId=444035383" xr:uid="{3C328C49-EEAC-42BF-8CC8-18DA476B61DC}"/>
    <hyperlink ref="A145" r:id="rId42" tooltip="ŠULC Marek" display="https://www.cgf.cz/cz/turnaje/turnaje-vyhledavani/turnaj/vysledkova-listina-hrace?id=802926135&amp;categoryId=804894957&amp;golferId=12698571" xr:uid="{EAA57497-8E7A-4A84-9DE8-8898702200BA}"/>
    <hyperlink ref="A143" r:id="rId43" tooltip="ŠTAUBERT Karel" display="https://www.cgf.cz/cz/turnaje/turnaje-vyhledavani/turnaj/vysledkova-listina-hrace?id=802926135&amp;categoryId=804894957&amp;golferId=6741470" xr:uid="{4EB2F8FB-ADFD-4AAF-8E19-CFF55DD0F79F}"/>
    <hyperlink ref="A81" r:id="rId44" tooltip="HOZÁK Dušan" display="https://www.cgf.cz/cz/turnaje/turnaje-vyhledavani/turnaj/vysledkova-listina-hrace?id=802926135&amp;categoryId=804894957&amp;golferId=80531590" xr:uid="{AE705DC4-9263-4D51-9A19-22D3D7F794C2}"/>
    <hyperlink ref="A60" r:id="rId45" tooltip="BŘEZINA Karel" display="https://www.cgf.cz/cz/turnaje/turnaje-vyhledavani/turnaj/vysledkova-listina-hrace?id=802926135&amp;categoryId=804894957&amp;golferId=355653931" xr:uid="{144E27FA-EBE3-4DCE-802B-AF2FF4600982}"/>
    <hyperlink ref="A142" r:id="rId46" tooltip="ŠLAHAŘ Martin" display="https://www.cgf.cz/cz/turnaje/turnaje-vyhledavani/turnaj/vysledkova-listina-hrace?id=802926135&amp;categoryId=804894957&amp;golferId=298285032" xr:uid="{49FDECF4-AF83-4789-B936-B44B447B3534}"/>
    <hyperlink ref="A15" r:id="rId47" tooltip="HRŮZA Tomáš" display="https://www.cgf.cz/cz/turnaje/turnaje-vyhledavani/turnaj/vysledkova-listina-hrace?id=802926135&amp;categoryId=804894957&amp;golferId=90638737" xr:uid="{18F1C05A-EAD5-4A37-AD25-CF45A74CF9A2}"/>
    <hyperlink ref="A14" r:id="rId48" tooltip="VRBA Libor" display="https://www.cgf.cz/cz/turnaje/turnaje-vyhledavani/turnaj/vysledkova-listina-hrace?id=802926135&amp;categoryId=804894957&amp;golferId=27151958" xr:uid="{79B67A8B-88F2-45E6-9179-4C1079B7999A}"/>
    <hyperlink ref="A41" r:id="rId49" tooltip="MANA Vladimír" display="https://www.cgf.cz/cz/turnaje/turnaje-vyhledavani/turnaj/vysledkova-listina-hrace?id=802926135&amp;categoryId=804894957&amp;golferId=26282766" xr:uid="{684932F0-F2A1-4BCA-801D-C739588C4A92}"/>
    <hyperlink ref="A3" r:id="rId50" tooltip="ČUS Martin" display="https://www.cgf.cz/cz/turnaje/turnaje-vyhledavani/turnaj/vysledkova-listina-hrace?id=802926135&amp;categoryId=804894957&amp;golferId=662118803" xr:uid="{75E4ADC0-7D61-4B94-83F6-18D0E2039FB0}"/>
    <hyperlink ref="A23" r:id="rId51" tooltip="KOTRČ Jakub" display="https://www.cgf.cz/cz/turnaje/turnaje-vyhledavani/turnaj/vysledkova-listina-hrace?id=802926135&amp;categoryId=804894957&amp;golferId=476485258" xr:uid="{EE46B965-E8F4-4815-A824-D54883D2689C}"/>
    <hyperlink ref="A144" r:id="rId52" tooltip="ŠTUS Jan" display="https://www.cgf.cz/cz/turnaje/turnaje-vyhledavani/turnaj/vysledkova-listina-hrace?id=802926135&amp;categoryId=804894957&amp;golferId=634571849" xr:uid="{25A744D6-69DD-4543-A06C-E4B242E06854}"/>
    <hyperlink ref="A9" r:id="rId53" tooltip="KROUPA Josef" display="https://www.cgf.cz/cz/turnaje/turnaje-vyhledavani/turnaj/vysledkova-listina-hrace?id=802926135&amp;categoryId=804894957&amp;golferId=450104451" xr:uid="{B4A2FD02-1EA5-4832-BE24-06312518C1E8}"/>
    <hyperlink ref="A117" r:id="rId54" tooltip="PLUHAŘ Zbyněk" display="https://www.cgf.cz/cz/turnaje/turnaje-vyhledavani/turnaj/vysledkova-listina-hrace?id=802926135&amp;categoryId=804894957&amp;golferId=133938544" xr:uid="{8A4A6C98-5379-4EED-B861-931CF5D5DA57}"/>
    <hyperlink ref="A28" r:id="rId55" tooltip="VOJÁČEK Jakub" display="https://www.cgf.cz/cz/turnaje/turnaje-vyhledavani/turnaj/vysledkova-listina-hrace?id=802926135&amp;categoryId=804894957&amp;golferId=688722221" xr:uid="{8DDCBDB2-F71D-41B1-8C2C-F7067A27F9C2}"/>
    <hyperlink ref="A11" r:id="rId56" tooltip="URBAN Vladimír" display="https://www.cgf.cz/cz/turnaje/turnaje-vyhledavani/turnaj/vysledkova-listina-hrace?id=802926135&amp;categoryId=804894957&amp;golferId=457355288" xr:uid="{544FCEE0-1BDA-4D0A-8B7E-81C0661A795F}"/>
    <hyperlink ref="A26" r:id="rId57" tooltip="RAJMONT Matouš" display="https://www.cgf.cz/cz/turnaje/turnaje-vyhledavani/turnaj/vysledkova-listina-hrace?id=803204108&amp;categoryId=803204119&amp;golferId=27586696" xr:uid="{59004E73-E1D1-46D7-8525-A82A049C2F49}"/>
    <hyperlink ref="A35" r:id="rId58" tooltip="JIROUŠ Martin" display="https://www.cgf.cz/cz/turnaje/turnaje-vyhledavani/turnaj/vysledkova-listina-hrace?id=803204108&amp;categoryId=803204119&amp;golferId=301908446" xr:uid="{339FDBEE-58DA-4977-A5C1-6491E39AC487}"/>
    <hyperlink ref="A94" r:id="rId59" tooltip="KRŇÁK Pavel" display="https://www.cgf.cz/cz/turnaje/turnaje-vyhledavani/turnaj/vysledkova-listina-hrace?id=803204108&amp;categoryId=803204119&amp;golferId=401201450" xr:uid="{AA0C4408-FCAD-4F09-8FF2-50566B5BF3A4}"/>
    <hyperlink ref="A20" r:id="rId60" tooltip="MAZAČ Bohumil" display="https://www.cgf.cz/cz/turnaje/turnaje-vyhledavani/turnaj/vysledkova-listina-hrace?id=803204108&amp;categoryId=803204119&amp;golferId=63469236" xr:uid="{EE000F7E-FC47-4BAF-B63C-711D7B086E51}"/>
    <hyperlink ref="A24" r:id="rId61" tooltip="NOVÝ Robert" display="https://www.cgf.cz/cz/turnaje/turnaje-vyhledavani/turnaj/vysledkova-listina-hrace?id=803204108&amp;categoryId=803204119&amp;golferId=46155187" xr:uid="{29969E22-FF94-49DA-8FAD-CA0AE45E6A1A}"/>
    <hyperlink ref="A112" r:id="rId62" tooltip="NOVÝ Karel" display="https://www.cgf.cz/cz/turnaje/turnaje-vyhledavani/turnaj/vysledkova-listina-hrace?id=803204108&amp;categoryId=803204119&amp;golferId=16868426" xr:uid="{AE45C84D-5841-4D08-8776-3728002DE07A}"/>
    <hyperlink ref="A44" r:id="rId63" tooltip="NOVÝ David" display="https://www.cgf.cz/cz/turnaje/turnaje-vyhledavani/turnaj/vysledkova-listina-hrace?id=803204108&amp;categoryId=803204119&amp;golferId=17095695" xr:uid="{09D4CA5D-6209-41F7-9616-E2B3D77EB6AE}"/>
    <hyperlink ref="A129" r:id="rId64" tooltip="SEIFERT Jan" display="https://www.cgf.cz/cz/turnaje/turnaje-vyhledavani/turnaj/vysledkova-listina-hrace?id=803204108&amp;categoryId=803204119&amp;golferId=542640033" xr:uid="{C62B711B-7BDE-453D-907E-94F1B93356D1}"/>
    <hyperlink ref="A27" r:id="rId65" tooltip="SEDLÁK Jiří" display="https://www.cgf.cz/cz/turnaje/turnaje-vyhledavani/turnaj/vysledkova-listina-hrace?id=803204108&amp;categoryId=803204119&amp;golferId=11140039" xr:uid="{8DD90790-7AAF-43CC-8369-2DE5BD7B92C5}"/>
    <hyperlink ref="A130" r:id="rId66" tooltip="SELLNER David" display="https://www.cgf.cz/cz/turnaje/turnaje-vyhledavani/turnaj/vysledkova-listina-hrace?id=803204108&amp;categoryId=803204119&amp;golferId=582427939" xr:uid="{27D9E9D4-7A24-484A-B57F-DF9A5F9BB1C1}"/>
    <hyperlink ref="A34" r:id="rId67" tooltip="JEŘÁBEK Michal" display="https://www.cgf.cz/cz/turnaje/turnaje-vyhledavani/turnaj/vysledkova-listina-hrace?id=803204108&amp;categoryId=803204119&amp;golferId=479087919" xr:uid="{19DD4109-BE95-4081-B2AB-A408B3F96C2D}"/>
    <hyperlink ref="A96" r:id="rId68" tooltip="KUTHAN Martin" display="https://www.cgf.cz/cz/turnaje/turnaje-vyhledavani/turnaj/vysledkova-listina-hrace?id=803204108&amp;categoryId=803204119&amp;golferId=335699657" xr:uid="{5AF6B007-167E-4128-BE26-1F9D2CC16E6B}"/>
    <hyperlink ref="A111" r:id="rId69" tooltip="NOVOTNÝ Zdeněk" display="https://www.cgf.cz/cz/turnaje/turnaje-vyhledavani/turnaj/vysledkova-listina-hrace?id=803204108&amp;categoryId=803204119&amp;golferId=597444795" xr:uid="{EEC3CED0-6099-4F26-ACAC-A143391FCF0F}"/>
    <hyperlink ref="A147" r:id="rId70" tooltip="TUREK Milan" display="https://www.cgf.cz/cz/turnaje/turnaje-vyhledavani/turnaj/vysledkova-listina-hrace?id=803204108&amp;categoryId=803204119&amp;golferId=437062235" xr:uid="{4C6BE110-E3B6-4A5A-B658-E7BF7E2E663C}"/>
    <hyperlink ref="A53" r:id="rId71" tooltip="ZELENKA Vladimír" display="https://www.cgf.cz/cz/turnaje/turnaje-vyhledavani/turnaj/vysledkova-listina-hrace?id=803204108&amp;categoryId=803204119&amp;golferId=66499771" xr:uid="{0EFEF3E4-74FE-4310-8E81-50D2B1A8F098}"/>
    <hyperlink ref="A151" r:id="rId72" tooltip="VEJVODA Zdeněk" display="https://www.cgf.cz/cz/turnaje/turnaje-vyhledavani/turnaj/vysledkova-listina-hrace?id=803204108&amp;categoryId=803204119&amp;golferId=25101881" xr:uid="{2722604D-1044-40EB-85F9-0EB1EF31BE48}"/>
    <hyperlink ref="A127" r:id="rId73" tooltip="ŘEHOŘ Miroslav" display="https://www.cgf.cz/cz/turnaje/turnaje-vyhledavani/turnaj/vysledkova-listina-hrace?id=803204108&amp;categoryId=803204119&amp;golferId=815850419" xr:uid="{97574B94-FCF2-4769-A1B8-8E2883AEF444}"/>
    <hyperlink ref="A101" r:id="rId74" tooltip="MAREŠ Jakub" display="https://www.cgf.cz/cz/turnaje/turnaje-vyhledavani/turnaj/vysledkova-listina-hrace?id=828970253&amp;categoryId=828970274&amp;golferId=77463853" xr:uid="{AF94D462-CA2F-45A6-ACC2-2909934D0DAE}"/>
    <hyperlink ref="A98" r:id="rId75" tooltip="LIN Alton Heng-Cheng" display="https://www.cgf.cz/cz/turnaje/turnaje-vyhledavani/turnaj/vysledkova-listina-hrace?id=828970253&amp;categoryId=828970274&amp;golferId=489072778" xr:uid="{A5C8717D-6A49-492B-8E9F-42E4153E5672}"/>
    <hyperlink ref="A83" r:id="rId76" tooltip="HUCL Jiří" display="https://www.cgf.cz/cz/turnaje/turnaje-vyhledavani/turnaj/vysledkova-listina-hrace?id=828970253&amp;categoryId=828970274&amp;golferId=35488800" xr:uid="{7A6855AB-0304-41C7-B0CD-AB350361E07E}"/>
    <hyperlink ref="A121" r:id="rId77" tooltip="PRESSL Martin" display="https://www.cgf.cz/cz/turnaje/turnaje-vyhledavani/turnaj/vysledkova-listina-hrace?id=828970253&amp;categoryId=828970274&amp;golferId=101185639" xr:uid="{913EBBE0-9C6C-4E4D-9311-7DA1AF242F65}"/>
    <hyperlink ref="A55" r:id="rId78" tooltip="ACHAC Libor" display="https://www.cgf.cz/cz/turnaje/turnaje-vyhledavani/turnaj/vysledkova-listina-hrace?id=828970253&amp;categoryId=828970274&amp;golferId=166941190" xr:uid="{3C99D675-AE47-44EE-BA57-4B1E582F56E8}"/>
    <hyperlink ref="A76" r:id="rId79" tooltip="HODA Ivan" display="https://www.cgf.cz/cz/turnaje/turnaje-vyhledavani/turnaj/vysledkova-listina-hrace?id=828970253&amp;categoryId=828970274&amp;golferId=99475143" xr:uid="{CFD61EF8-09C9-4BBC-B556-082D767FF48B}"/>
    <hyperlink ref="A133" r:id="rId80" tooltip="SKLENÁŘ Jan" display="https://www.cgf.cz/cz/turnaje/turnaje-vyhledavani/turnaj/vysledkova-listina-hrace?id=828970253&amp;categoryId=828970274&amp;golferId=83938049" xr:uid="{8498DF9F-CB69-4202-9837-7355739521CF}"/>
    <hyperlink ref="A42" r:id="rId81" tooltip="MUŽÁTKO Radek" display="https://www.cgf.cz/cz/turnaje/turnaje-vyhledavani/turnaj/vysledkova-listina-hrace?id=828970253&amp;categoryId=828970274&amp;golferId=358709693" xr:uid="{70ECE709-7615-4D29-9ABD-D52805C3C518}"/>
    <hyperlink ref="A39" r:id="rId82" tooltip="KOCÍK Petr" display="https://www.cgf.cz/cz/turnaje/turnaje-vyhledavani/turnaj/vysledkova-listina-hrace?id=828970253&amp;categoryId=828970274&amp;golferId=303974418" xr:uid="{6AD579AD-5EB1-468D-B739-3203F43E0789}"/>
    <hyperlink ref="A40" r:id="rId83" tooltip="KOČÍ Richard" display="https://www.cgf.cz/cz/turnaje/turnaje-vyhledavani/turnaj/vysledkova-listina-hrace?id=828970253&amp;categoryId=828970274&amp;golferId=325341484" xr:uid="{27173ABA-155D-4C2B-8639-FE7DDF52D095}"/>
    <hyperlink ref="A152" r:id="rId84" tooltip="VRÁNA Jakub" display="https://www.cgf.cz/cz/turnaje/turnaje-vyhledavani/turnaj/vysledkova-listina-hrace?id=828970253&amp;categoryId=828970274&amp;golferId=484873762" xr:uid="{540E0325-8D48-4252-B42F-829E9D2F7813}"/>
    <hyperlink ref="A157" r:id="rId85" tooltip="ŽENÍŠEK Martin" display="https://www.cgf.cz/cz/turnaje/turnaje-vyhledavani/turnaj/vysledkova-listina-hrace?id=828970253&amp;categoryId=828970274&amp;golferId=655251587" xr:uid="{5C8FDDEF-950B-4EC9-87BD-78D87276C059}"/>
    <hyperlink ref="A155" r:id="rId86" tooltip="ZAMRZLA David" display="https://www.cgf.cz/cz/turnaje/turnaje-vyhledavani/turnaj/vysledkova-listina-hrace?id=828970253&amp;categoryId=828970274&amp;golferId=76912565" xr:uid="{DFEDC79F-DBCA-4368-9929-31179107B79B}"/>
    <hyperlink ref="A21" r:id="rId87" tooltip="DRÁBEK Jakub" display="https://www.cgf.cz/cz/turnaje/turnaje-vyhledavani/turnaj/vysledkova-listina-hrace?id=828970253&amp;categoryId=828970274&amp;golferId=329301750" xr:uid="{CF378CF7-BF53-4032-BFA2-0CAF0C9AAD64}"/>
    <hyperlink ref="A82" r:id="rId88" tooltip="HROMÁDKA David" display="https://www.cgf.cz/cz/turnaje/turnaje-vyhledavani/turnaj/vysledkova-listina-hrace?id=828970253&amp;categoryId=828970274&amp;golferId=625518585" xr:uid="{2DEF8D11-C361-4456-863D-9CD7F1514A74}"/>
    <hyperlink ref="A93" r:id="rId89" tooltip="KREJČÍ Ladislav" display="https://www.cgf.cz/cz/turnaje/turnaje-vyhledavani/turnaj/vysledkova-listina-hrace?id=828970253&amp;categoryId=828970274&amp;golferId=696578991" xr:uid="{629BD32D-5ACD-4314-BE88-E5501AEE0CBB}"/>
    <hyperlink ref="A45" r:id="rId90" tooltip="NOVÝ Stanislav" display="https://www.cgf.cz/cz/turnaje/turnaje-vyhledavani/turnaj/vysledkova-listina-hrace?id=828970253&amp;categoryId=828970274&amp;golferId=306286165" xr:uid="{C7B5441C-344F-48B6-85D5-9EE2196764CD}"/>
    <hyperlink ref="A48" r:id="rId91" tooltip="SOUKUP Jiří" display="https://www.cgf.cz/cz/turnaje/turnaje-vyhledavani/turnaj/vysledkova-listina-hrace?id=828970253&amp;categoryId=828970274&amp;golferId=41327993" xr:uid="{D9AEE360-60BA-4535-A8DB-468BA5427762}"/>
    <hyperlink ref="A75" r:id="rId92" tooltip="HEJL Josef" display="https://www.cgf.cz/cz/turnaje/turnaje-vyhledavani/turnaj/vysledkova-listina-hrace?id=828970253&amp;categoryId=828970274&amp;golferId=478234387" xr:uid="{C52CD3F4-591F-48C8-994A-F27DB0A7877E}"/>
    <hyperlink ref="A37" r:id="rId93" tooltip="KAISER Petr" display="https://www.cgf.cz/cz/turnaje/turnaje-vyhledavani/turnaj/vysledkova-listina-hrace?id=828970253&amp;categoryId=828970274&amp;golferId=410476408" xr:uid="{C15F07A2-DAE8-433F-A7F2-320DE9B84A78}"/>
    <hyperlink ref="A141" r:id="rId94" tooltip="ŠÍCHO Michal" display="https://www.cgf.cz/cz/turnaje/turnaje-vyhledavani/turnaj/vysledkova-listina-hrace?id=828970253&amp;categoryId=828970274&amp;golferId=55143013" xr:uid="{B5CB8408-4332-449F-971D-A23BD6E831BC}"/>
    <hyperlink ref="A63" r:id="rId95" tooltip="CORENO Thomas" display="https://www.cgf.cz/cz/turnaje/turnaje-vyhledavani/turnaj/vysledkova-listina-hrace?id=828970253&amp;categoryId=828970274&amp;golferId=319848712" xr:uid="{2C0F8A85-42D4-4C5B-9916-BB8DCB4EE7C7}"/>
    <hyperlink ref="A99" r:id="rId96" tooltip="LIŠKA Tomáš" display="https://www.cgf.cz/cz/turnaje/turnaje-vyhledavani/turnaj/vysledkova-listina-hrace?id=828970253&amp;categoryId=828970274&amp;golferId=251591357" xr:uid="{26E0FABE-6FC4-4686-98D2-5472EA5603B1}"/>
    <hyperlink ref="A22" r:id="rId97" tooltip="CHOVANEC Jozef" display="https://www.cgf.cz/cz/turnaje/turnaje-vyhledavani/turnaj/vysledkova-listina-hrace?id=809026624&amp;categoryId=809028594&amp;golferId=298947202" xr:uid="{5B8DEB12-2227-45F9-8217-D906C3CB2C68}"/>
    <hyperlink ref="A59" r:id="rId98" tooltip="BLASCHKE Jan" display="https://www.cgf.cz/cz/turnaje/turnaje-vyhledavani/turnaj/vysledkova-listina-hrace?id=809026624&amp;categoryId=809028594&amp;golferId=4709026" xr:uid="{A662FE32-B730-448B-B331-9E2DE25F690A}"/>
    <hyperlink ref="A119" r:id="rId99" tooltip="POLESNÝ Jiří" display="https://www.cgf.cz/cz/turnaje/turnaje-vyhledavani/turnaj/vysledkova-listina-hrace?id=809026624&amp;categoryId=809028594&amp;golferId=53622266" xr:uid="{11543FE4-8886-466F-A880-E7574A0A8B90}"/>
    <hyperlink ref="A100" r:id="rId100" tooltip="MAJER Roman" display="https://www.cgf.cz/cz/turnaje/turnaje-vyhledavani/turnaj/vysledkova-listina-hrace?id=809026624&amp;categoryId=809028594&amp;golferId=46892012" xr:uid="{AA122FFB-42A7-42ED-99E8-442A5CD448BA}"/>
    <hyperlink ref="A67" r:id="rId101" tooltip="DELLA PIETRA Diego" display="https://www.cgf.cz/cz/turnaje/turnaje-vyhledavani/turnaj/vysledkova-listina-hrace?id=809026624&amp;categoryId=809028594&amp;golferId=54072900" xr:uid="{20666B37-6278-4E9D-A1D2-BA619C58AF9E}"/>
    <hyperlink ref="A106" r:id="rId102" tooltip="MOTLÍK Martin" display="https://www.cgf.cz/cz/turnaje/turnaje-vyhledavani/turnaj/vysledkova-listina-hrace?id=809026624&amp;categoryId=809028594&amp;golferId=41300366" xr:uid="{0E0C4C4A-9A85-4BC1-8734-4C1A75DA4E97}"/>
    <hyperlink ref="A58" r:id="rId103" tooltip="BERÁNEK Tomáš" display="https://www.cgf.cz/cz/turnaje/turnaje-vyhledavani/turnaj/vysledkova-listina-hrace?id=809026624&amp;categoryId=809028594&amp;golferId=476484598" xr:uid="{B9023E8E-8079-4E58-92B4-AFBD6DF3126D}"/>
    <hyperlink ref="A123" r:id="rId104" tooltip="PUMMER Pavel" display="https://www.cgf.cz/cz/turnaje/turnaje-vyhledavani/turnaj/vysledkova-listina-hrace?id=809026624&amp;categoryId=809028594&amp;golferId=95849908" xr:uid="{75B9E7EF-8279-4BAB-9135-A5BFF373CDF3}"/>
    <hyperlink ref="A54" r:id="rId105" tooltip="ABRAHAM Jindřich" display="https://www.cgf.cz/cz/turnaje/turnaje-vyhledavani/turnaj/vysledkova-listina-hrace?id=809026624&amp;categoryId=809028594&amp;golferId=60642" xr:uid="{DB4911D8-7934-45DC-AE5A-B1D1BF431E46}"/>
    <hyperlink ref="A33" r:id="rId106" tooltip="JANEČEK Aleš" display="https://www.cgf.cz/cz/turnaje/turnaje-vyhledavani/turnaj/vysledkova-listina-hrace?id=809026624&amp;categoryId=809028594&amp;golferId=649842620" xr:uid="{CB8002A5-3E76-453D-90CF-402703D04691}"/>
    <hyperlink ref="A124" r:id="rId107" tooltip="RANGL Daniel" display="https://www.cgf.cz/cz/turnaje/turnaje-vyhledavani/turnaj/vysledkova-listina-hrace?id=809026624&amp;categoryId=809028594&amp;golferId=636982833" xr:uid="{D178E24C-6D23-43E5-98D2-EEAFC4701AD4}"/>
    <hyperlink ref="A109" r:id="rId108" tooltip="NOVOTNÝ David" display="https://www.cgf.cz/cz/turnaje/turnaje-vyhledavani/turnaj/vysledkova-listina-hrace?id=809026624&amp;categoryId=809028594&amp;golferId=640536998" xr:uid="{25FF5832-702D-4AA7-A901-9EC5C06D27B6}"/>
    <hyperlink ref="A29" r:id="rId109" tooltip="JOSEF Jaroslav" display="https://www.cgf.cz/cz/turnaje/turnaje-vyhledavani/turnaj/vysledkova-listina-hrace?id=809026624&amp;categoryId=809028594&amp;golferId=90689717" xr:uid="{638A5E96-C5AB-4D04-908C-F1E2B580BC5D}"/>
    <hyperlink ref="A95" r:id="rId110" tooltip="KUBÍČEK Josef" display="https://www.cgf.cz/cz/turnaje/turnaje-vyhledavani/turnaj/vysledkova-listina-hrace?id=845796897&amp;categoryId=845796917&amp;golferId=45886030" xr:uid="{C5B78B04-362A-4D00-B083-E856CC062648}"/>
    <hyperlink ref="A80" r:id="rId111" tooltip="HORTON Richard" display="https://www.cgf.cz/cz/turnaje/turnaje-vyhledavani/turnaj/vysledkova-listina-hrace?id=845796897&amp;categoryId=845796917&amp;golferId=99263754" xr:uid="{620D5A25-D105-42E4-90AA-A414E26DDACF}"/>
    <hyperlink ref="A65" r:id="rId112" tooltip="ČÍŽ Přemysl" display="https://www.cgf.cz/cz/turnaje/turnaje-vyhledavani/turnaj/vysledkova-listina-hrace?id=845796897&amp;categoryId=845796917&amp;golferId=532972971" xr:uid="{61591CD6-6E62-404F-A54D-3705F97B8EA9}"/>
    <hyperlink ref="A64" r:id="rId113" tooltip="CUONG Ngo Manh" display="https://www.cgf.cz/cz/turnaje/turnaje-vyhledavani/turnaj/vysledkova-listina-hrace?id=845796897&amp;categoryId=845796917&amp;golferId=353829643" xr:uid="{0E23B664-9B4C-42F7-B7A4-A4E6A6B4DBE8}"/>
    <hyperlink ref="A137" r:id="rId114" tooltip="SPUDICH Jiří" display="https://www.cgf.cz/cz/turnaje/turnaje-vyhledavani/turnaj/vysledkova-listina-hrace?id=845796897&amp;categoryId=845796917&amp;golferId=86248855" xr:uid="{F45EAD1F-BAAE-4843-950E-8AB1623A2060}"/>
    <hyperlink ref="A30" r:id="rId115" tooltip="KOS Josef" display="https://www.cgf.cz/cz/turnaje/turnaje-vyhledavani/turnaj/vysledkova-listina-hrace?id=845796897&amp;categoryId=845796917&amp;golferId=453483358" xr:uid="{931A4171-75DB-49B5-A584-8CC224D98476}"/>
    <hyperlink ref="A77" r:id="rId116" tooltip="HODEK Petr" display="https://www.cgf.cz/cz/turnaje/turnaje-vyhledavani/turnaj/vysledkova-listina-hrace?id=845796897&amp;categoryId=845796917&amp;golferId=5318474" xr:uid="{BC4ED928-3F53-4487-9ED5-E1EAD843418A}"/>
    <hyperlink ref="A50" r:id="rId117" tooltip="TOPINKA Tomáš" display="https://www.cgf.cz/cz/turnaje/turnaje-vyhledavani/turnaj/vysledkova-listina-hrace?id=845796897&amp;categoryId=845796917&amp;golferId=366729551" xr:uid="{6BAC5B2C-5181-4FAE-9B57-721F5E3FB122}"/>
    <hyperlink ref="A70" r:id="rId118" tooltip="HÁJEK Martin" display="https://www.cgf.cz/cz/turnaje/turnaje-vyhledavani/turnaj/vysledkova-listina-hrace?id=845796897&amp;categoryId=845796917&amp;golferId=58810721" xr:uid="{65C3B755-0556-450C-A34C-9A21830A848A}"/>
    <hyperlink ref="A92" r:id="rId119" tooltip="KRÁL Josef" display="https://www.cgf.cz/cz/turnaje/turnaje-vyhledavani/turnaj/vysledkova-listina-hrace?id=845796897&amp;categoryId=845796917&amp;golferId=506107891" xr:uid="{A42F7C7F-8809-4E7B-B51C-77E82FFDA742}"/>
    <hyperlink ref="A139" r:id="rId120" tooltip="SÝKORA Pavel" display="https://www.cgf.cz/cz/turnaje/turnaje-vyhledavani/turnaj/vysledkova-listina-hrace?id=845796897&amp;categoryId=845796917&amp;golferId=79799903" xr:uid="{A98ED152-3AFA-49CB-9D28-6C89F868D8B1}"/>
    <hyperlink ref="A118" r:id="rId121" tooltip="POLANSKÝ Jiří" display="https://www.cgf.cz/cz/turnaje/turnaje-vyhledavani/turnaj/vysledkova-listina-hrace?id=845796897&amp;categoryId=845796917&amp;golferId=479520139" xr:uid="{2AB7B85A-C775-48D7-AC9A-A19339EAB5E5}"/>
    <hyperlink ref="A78" r:id="rId122" tooltip="HOPP Alan" display="https://www.cgf.cz/cz/turnaje/turnaje-vyhledavani/turnaj/vysledkova-listina-hrace?id=845796897&amp;categoryId=845796917&amp;golferId=87642936" xr:uid="{C3F3345B-1656-4E4B-BB5A-D1F042676BF6}"/>
    <hyperlink ref="A126" r:id="rId123" tooltip="ROSOCHA Milan" display="https://www.cgf.cz/cz/turnaje/turnaje-vyhledavani/turnaj/vysledkova-listina-hrace?id=845796897&amp;categoryId=845796917&amp;golferId=430645111" xr:uid="{17D01FDB-7214-4C07-B9C1-AAB0C7BABA45}"/>
    <hyperlink ref="A46" r:id="rId124" tooltip="SAGÁL Ivan" display="https://www.cgf.cz/cz/turnaje/turnaje-vyhledavani/turnaj/vysledkova-listina-hrace?id=845796897&amp;categoryId=845796917&amp;golferId=400672428" xr:uid="{E1C980A3-B6CF-4661-929C-E18213C6014D}"/>
    <hyperlink ref="A69" r:id="rId125" tooltip="GAŇA Branislav" display="https://www.cgf.cz/cz/turnaje/turnaje-vyhledavani/turnaj/vysledkova-listina-hrace?id=845796897&amp;categoryId=845796917&amp;golferId=63540266" xr:uid="{DABF5534-6F1C-4302-B19F-2C3C20A54244}"/>
    <hyperlink ref="A122" r:id="rId126" tooltip="PROKOP Miroslav" display="https://www.cgf.cz/cz/turnaje/turnaje-vyhledavani/turnaj/vysledkova-listina-hrace?id=845796897&amp;categoryId=845796917&amp;golferId=612899722" xr:uid="{A94139E9-4301-41C9-802D-37FBFE67B949}"/>
    <hyperlink ref="A87" r:id="rId127" tooltip="KIRBL Tomáš" display="https://www.cgf.cz/cz/turnaje/turnaje-vyhledavani/turnaj/vysledkova-listina-hrace?id=845796897&amp;categoryId=845796917&amp;golferId=15949894" xr:uid="{CA91B59C-8FEF-4801-8DED-B1A83B03AAA2}"/>
    <hyperlink ref="A71" r:id="rId128" tooltip="HANUŠ Tomáš" display="https://www.cgf.cz/cz/turnaje/turnaje-vyhledavani/turnaj/vysledkova-listina-hrace?id=845796897&amp;categoryId=845796917&amp;golferId=652193140" xr:uid="{893625B6-3259-4C6B-A5A7-79C5BFCA2397}"/>
    <hyperlink ref="A61" r:id="rId129" tooltip="BUBENÍK Zoltán" display="https://www.cgf.cz/cz/turnaje/turnaje-vyhledavani/turnaj/vysledkova-listina-hrace?id=845796897&amp;categoryId=845796917&amp;golferId=18827059" xr:uid="{79CC7FC6-8E29-4A52-9BD2-DB348D2AD55F}"/>
    <hyperlink ref="A149" r:id="rId130" tooltip="VALENTA Miroslav" display="https://www.cgf.cz/cz/turnaje/turnaje-vyhledavani/turnaj/vysledkova-listina-hrace?id=845796897&amp;categoryId=845796917&amp;golferId=317961200" xr:uid="{147201B6-2B12-4B95-951D-7C5BBEA79F3A}"/>
    <hyperlink ref="A31" r:id="rId131" tooltip="MARYŠKO Zdeněk" display="https://www.cgf.cz/cz/turnaje/turnaje-vyhledavani/turnaj/vysledkova-listina-hrace?id=845796897&amp;categoryId=845796917&amp;golferId=32500692" xr:uid="{3111093C-DAC9-4E0C-8310-4CFA78471FE8}"/>
    <hyperlink ref="A79" r:id="rId132" tooltip="HORÁK Jiří" display="https://www.cgf.cz/cz/turnaje/turnaje-vyhledavani/turnaj/vysledkova-listina-hrace?id=845796897&amp;categoryId=845796917&amp;golferId=322449021" xr:uid="{DD1AFD59-B2B4-4AF4-9C0A-5BFC39B3BAF1}"/>
    <hyperlink ref="A128" r:id="rId133" tooltip="SABADOŠ Jan" display="https://www.cgf.cz/cz/turnaje/turnaje-vyhledavani/turnaj/vysledkova-listina-hrace?id=845796897&amp;categoryId=845796917&amp;golferId=597732900" xr:uid="{20CE2FFC-EF24-4523-8D7B-BFE608A7BBEE}"/>
    <hyperlink ref="A102" r:id="rId134" tooltip="MAŠÍK Radek" display="https://www.cgf.cz/cz/turnaje/turnaje-vyhledavani/turnaj/vysledkova-listina-hrace?id=845796897&amp;categoryId=845796917&amp;golferId=16517569" xr:uid="{F1ED952E-4F91-4BE5-8979-0596CD85D0A3}"/>
    <hyperlink ref="A105" r:id="rId135" tooltip="MIKŠÁNEK Petr" display="https://www.cgf.cz/cz/turnaje/turnaje-vyhledavani/turnaj/vysledkova-listina-hrace?id=845772057&amp;categoryId=845772068&amp;golferId=70812459" xr:uid="{9859D892-0438-4E54-8AAC-B015574C2C4C}"/>
    <hyperlink ref="A97" r:id="rId136" tooltip="LEŠKO Vladimír" display="https://www.cgf.cz/cz/turnaje/turnaje-vyhledavani/turnaj/vysledkova-listina-hrace?id=845772057&amp;categoryId=845772068&amp;golferId=318836624" xr:uid="{596F8F85-24DD-4A07-A74B-178C0506177D}"/>
    <hyperlink ref="A57" r:id="rId137" tooltip="BERÁNEK Michal" display="https://www.cgf.cz/cz/turnaje/turnaje-vyhledavani/turnaj/vysledkova-listina-hrace?id=845772057&amp;categoryId=845772068&amp;golferId=98145197" xr:uid="{1DD35B79-7397-4D9F-B0AB-96DACF2893E6}"/>
    <hyperlink ref="A114" r:id="rId138" tooltip="ODSTRČIL Luboš" display="https://www.cgf.cz/cz/turnaje/turnaje-vyhledavani/turnaj/vysledkova-listina-hrace?id=845772057&amp;categoryId=845772068&amp;golferId=360490034" xr:uid="{162193BC-F74C-4FF8-B242-E9E71CE03B08}"/>
    <hyperlink ref="A68" r:id="rId139" tooltip="FATKA Ondřej" display="https://www.cgf.cz/cz/turnaje/turnaje-vyhledavani/turnaj/vysledkova-listina-hrace?id=845772057&amp;categoryId=845772068&amp;golferId=317667189" xr:uid="{6867FBC4-17D7-430D-B7EC-16A826B4036A}"/>
    <hyperlink ref="A107" r:id="rId140" tooltip="NÁHLÍK Tomáš" display="https://www.cgf.cz/cz/turnaje/turnaje-vyhledavani/turnaj/vysledkova-listina-hrace?id=845772057&amp;categoryId=845772068&amp;golferId=542254889" xr:uid="{5BB4244B-8A6F-40AF-8C30-526B332C23A2}"/>
    <hyperlink ref="A131" r:id="rId141" tooltip="SIKMUND Radovan" display="https://www.cgf.cz/cz/turnaje/turnaje-vyhledavani/turnaj/vysledkova-listina-hrace?id=845772057&amp;categoryId=845772068&amp;golferId=82897546" xr:uid="{E27BE36B-B4FB-46F4-97E0-21F6A64530A1}"/>
    <hyperlink ref="A73" r:id="rId142" tooltip="HAVLÍK Tomáš" display="https://www.cgf.cz/cz/turnaje/turnaje-vyhledavani/turnaj/vysledkova-listina-hrace?id=845772057&amp;categoryId=845772068&amp;golferId=40823995" xr:uid="{15E39649-3FC9-41B1-B87A-C007811D6C06}"/>
    <hyperlink ref="A125" r:id="rId143" tooltip="ROD Kamil" display="https://www.cgf.cz/cz/turnaje/turnaje-vyhledavani/turnaj/vysledkova-listina-hrace?id=845772057&amp;categoryId=845772068&amp;golferId=61407848" xr:uid="{9D24EE80-E211-4CBA-971C-420F4466D560}"/>
    <hyperlink ref="A52" r:id="rId144" tooltip="NĚMEC Milan" display="https://www.cgf.cz/cz/turnaje/turnaje-vyhledavani/turnaj/vysledkova-listina-hrace?id=845772057&amp;categoryId=845772068&amp;golferId=34610099" xr:uid="{6DA7C0D8-4DA6-4A37-B9B5-FE5206F00AB4}"/>
    <hyperlink ref="A146" r:id="rId145" tooltip="TUMA Martin" display="https://www.cgf.cz/cz/turnaje/turnaje-vyhledavani/turnaj/vysledkova-listina-hrace?id=845772057&amp;categoryId=845772068&amp;golferId=187957479" xr:uid="{FD232785-CB5F-40B4-BC4B-B73B5A016755}"/>
    <hyperlink ref="A153" r:id="rId146" tooltip="ZADÁK Jan" display="https://www.cgf.cz/cz/turnaje/turnaje-vyhledavani/turnaj/vysledkova-listina-hrace?id=845772057&amp;categoryId=845772068&amp;golferId=79538401" xr:uid="{ED9A13AC-5BCD-4722-811C-DC71E9642FE7}"/>
    <hyperlink ref="A103" r:id="rId147" tooltip="MATERNA Josef" display="https://www.cgf.cz/cz/turnaje/turnaje-vyhledavani/turnaj/vysledkova-listina-hrace?id=845772057&amp;categoryId=845772068&amp;golferId=13737288" xr:uid="{6412AC16-427C-4ED4-AA60-D88E4084B112}"/>
    <hyperlink ref="A136" r:id="rId148" tooltip="SOKOL Zdeněk" display="https://www.cgf.cz/cz/turnaje/turnaje-vyhledavani/turnaj/vysledkova-listina-hrace?id=845772057&amp;categoryId=845772068&amp;golferId=683998486" xr:uid="{9FC3FFB3-6786-4CB2-B822-35EB7841192E}"/>
    <hyperlink ref="A113" r:id="rId149" tooltip="ODSTRČIL Lubomír" display="https://www.cgf.cz/cz/turnaje/turnaje-vyhledavani/turnaj/vysledkova-listina-hrace?id=845772057&amp;categoryId=845772068&amp;golferId=389942410" xr:uid="{5AB3C832-6CC3-4A82-8268-6BA8E44FAF51}"/>
    <hyperlink ref="A108" r:id="rId150" tooltip="NOVÁK Ondřej" display="https://www.cgf.cz/cz/turnaje/turnaje-vyhledavani/turnaj/vysledkova-listina-hrace?id=845772057&amp;categoryId=845772068&amp;golferId=625441398" xr:uid="{CA94059A-BC0F-40A0-B7EE-CAB7627C250A}"/>
    <hyperlink ref="A72" r:id="rId151" tooltip="HAVLÍK Daniel" display="https://www.cgf.cz/cz/turnaje/turnaje-vyhledavani/turnaj/vysledkova-listina-hrace?id=845772057&amp;categoryId=845772068&amp;golferId=383203058" xr:uid="{6C731F13-5885-480A-981B-189651A6D920}"/>
    <hyperlink ref="A138" r:id="rId152" tooltip="STEINER Martin" display="https://www.cgf.cz/cz/turnaje/turnaje-vyhledavani/turnaj/vysledkova-listina-hrace?id=845772057&amp;categoryId=845772068&amp;golferId=64643204" xr:uid="{ABAF1771-6845-429C-AAA6-BDBEA6ADCA5E}"/>
    <hyperlink ref="A135" r:id="rId153" tooltip="SOCHOR Tomáš" display="https://www.cgf.cz/cz/turnaje/turnaje-vyhledavani/turnaj/vysledkova-listina-hrace?id=845772057&amp;categoryId=845772068&amp;golferId=99617137" xr:uid="{6B63FF2A-7B3E-432F-A4D6-297DDB5C2FDD}"/>
    <hyperlink ref="A104" r:id="rId154" tooltip="MERTH Hugo" display="https://www.cgf.cz/cz/turnaje/turnaje-vyhledavani/turnaj/vysledkova-listina-hrace?id=845772057&amp;categoryId=845772068&amp;golferId=18403352" xr:uid="{5805A2AE-9E07-43EB-83C6-72BA2F40B78A}"/>
    <hyperlink ref="A156" r:id="rId155" tooltip="ZINSCHITZ Andreas" display="https://www.cgf.cz/cz/turnaje/turnaje-vyhledavani/turnaj/vysledkova-listina-hrace?id=845772057&amp;categoryId=845772068&amp;golferId=866904173" xr:uid="{1B3E4799-3E47-47F9-AEAD-561BEC50A049}"/>
    <hyperlink ref="A110" r:id="rId156" tooltip="NOVOTNÝ Vojtěch" display="https://www.cgf.cz/cz/turnaje/turnaje-vyhledavani/turnaj/vysledkova-listina-hrace?id=845772057&amp;categoryId=845772068&amp;golferId=94976335" xr:uid="{A4BE5A88-4F03-4764-9E75-1F601C4C55CB}"/>
  </hyperlinks>
  <pageMargins left="0.7" right="0.7" top="0.78740157499999996" bottom="0.78740157499999996" header="0.3" footer="0.3"/>
  <pageSetup paperSize="9" orientation="portrait" r:id="rId157"/>
  <tableParts count="1">
    <tablePart r:id="rId158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B379E-5C66-42D1-AC0A-2D3BB4B744ED}">
  <dimension ref="A1:J1"/>
  <sheetViews>
    <sheetView workbookViewId="0">
      <selection activeCell="D8" sqref="D8"/>
    </sheetView>
  </sheetViews>
  <sheetFormatPr defaultRowHeight="15" x14ac:dyDescent="0.25"/>
  <sheetData>
    <row r="1" spans="1:10" ht="25.5" x14ac:dyDescent="0.25">
      <c r="A1" s="32" t="s">
        <v>215</v>
      </c>
      <c r="B1" s="33" t="s">
        <v>105</v>
      </c>
      <c r="C1" s="32" t="s">
        <v>106</v>
      </c>
      <c r="D1" s="32" t="s">
        <v>107</v>
      </c>
      <c r="E1" s="32" t="s">
        <v>108</v>
      </c>
      <c r="F1" s="32" t="s">
        <v>109</v>
      </c>
      <c r="G1" s="32" t="s">
        <v>406</v>
      </c>
      <c r="H1" s="32" t="s">
        <v>110</v>
      </c>
      <c r="I1" s="34" t="s">
        <v>403</v>
      </c>
      <c r="J1" s="34" t="s">
        <v>404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workbookViewId="0">
      <pane ySplit="1" topLeftCell="A2" activePane="bottomLeft" state="frozen"/>
      <selection pane="bottomLeft" activeCell="J40" sqref="J40"/>
    </sheetView>
  </sheetViews>
  <sheetFormatPr defaultColWidth="18.28515625" defaultRowHeight="12.75" x14ac:dyDescent="0.2"/>
  <cols>
    <col min="1" max="1" width="3.28515625" style="4" bestFit="1" customWidth="1"/>
    <col min="2" max="2" width="18.7109375" style="4" bestFit="1" customWidth="1"/>
    <col min="3" max="3" width="7.7109375" style="4" bestFit="1" customWidth="1"/>
    <col min="4" max="4" width="10.140625" style="4" bestFit="1" customWidth="1"/>
    <col min="5" max="5" width="5" style="4" bestFit="1" customWidth="1"/>
    <col min="6" max="6" width="14.5703125" style="4" bestFit="1" customWidth="1"/>
    <col min="7" max="7" width="5.5703125" style="4" customWidth="1"/>
    <col min="8" max="8" width="5" style="4" bestFit="1" customWidth="1"/>
    <col min="9" max="9" width="6" style="4" bestFit="1" customWidth="1"/>
    <col min="10" max="10" width="5.5703125" style="4" bestFit="1" customWidth="1"/>
    <col min="11" max="16384" width="18.28515625" style="4"/>
  </cols>
  <sheetData>
    <row r="1" spans="1:10" ht="38.25" x14ac:dyDescent="0.2">
      <c r="A1" s="32" t="s">
        <v>215</v>
      </c>
      <c r="B1" s="33" t="s">
        <v>105</v>
      </c>
      <c r="C1" s="32" t="s">
        <v>106</v>
      </c>
      <c r="D1" s="32" t="s">
        <v>107</v>
      </c>
      <c r="E1" s="32" t="s">
        <v>108</v>
      </c>
      <c r="F1" s="32" t="s">
        <v>109</v>
      </c>
      <c r="G1" s="32" t="s">
        <v>406</v>
      </c>
      <c r="H1" s="32" t="s">
        <v>110</v>
      </c>
      <c r="I1" s="34" t="s">
        <v>403</v>
      </c>
      <c r="J1" s="34" t="s">
        <v>404</v>
      </c>
    </row>
    <row r="2" spans="1:10" s="10" customFormat="1" x14ac:dyDescent="0.2">
      <c r="A2" s="30">
        <v>1</v>
      </c>
      <c r="B2" s="31" t="s">
        <v>0</v>
      </c>
      <c r="C2" s="30" t="s">
        <v>1</v>
      </c>
      <c r="D2" s="30">
        <v>9200490</v>
      </c>
      <c r="E2" s="30">
        <v>2.2000000000000002</v>
      </c>
      <c r="F2" s="30" t="s">
        <v>2</v>
      </c>
      <c r="G2" s="30">
        <v>30</v>
      </c>
      <c r="H2" s="30">
        <v>2.2000000000000002</v>
      </c>
      <c r="I2" s="10">
        <v>31</v>
      </c>
    </row>
    <row r="3" spans="1:10" s="10" customFormat="1" x14ac:dyDescent="0.2">
      <c r="A3" s="30">
        <v>2</v>
      </c>
      <c r="B3" s="31" t="s">
        <v>3</v>
      </c>
      <c r="C3" s="30" t="s">
        <v>4</v>
      </c>
      <c r="D3" s="30">
        <v>4603398</v>
      </c>
      <c r="E3" s="30">
        <v>7.3</v>
      </c>
      <c r="F3" s="30" t="s">
        <v>5</v>
      </c>
      <c r="G3" s="30">
        <v>25</v>
      </c>
      <c r="H3" s="30">
        <v>7.3</v>
      </c>
      <c r="I3" s="10">
        <v>31</v>
      </c>
    </row>
    <row r="4" spans="1:10" s="10" customFormat="1" x14ac:dyDescent="0.2">
      <c r="A4" s="30">
        <v>3</v>
      </c>
      <c r="B4" s="31" t="s">
        <v>6</v>
      </c>
      <c r="C4" s="30" t="s">
        <v>7</v>
      </c>
      <c r="D4" s="30">
        <v>18006054</v>
      </c>
      <c r="E4" s="30">
        <v>5.6</v>
      </c>
      <c r="F4" s="30" t="s">
        <v>8</v>
      </c>
      <c r="G4" s="30">
        <v>24</v>
      </c>
      <c r="H4" s="30">
        <v>5.7</v>
      </c>
      <c r="I4" s="10">
        <v>32</v>
      </c>
    </row>
    <row r="5" spans="1:10" s="10" customFormat="1" x14ac:dyDescent="0.2">
      <c r="A5" s="30">
        <v>4</v>
      </c>
      <c r="B5" s="31" t="s">
        <v>9</v>
      </c>
      <c r="C5" s="30" t="s">
        <v>10</v>
      </c>
      <c r="D5" s="30">
        <v>10301585</v>
      </c>
      <c r="E5" s="30">
        <v>6.2</v>
      </c>
      <c r="F5" s="30" t="s">
        <v>11</v>
      </c>
      <c r="G5" s="30">
        <v>24</v>
      </c>
      <c r="H5" s="30">
        <v>6.2</v>
      </c>
      <c r="I5" s="10">
        <v>30</v>
      </c>
    </row>
    <row r="6" spans="1:10" s="10" customFormat="1" x14ac:dyDescent="0.2">
      <c r="A6" s="30">
        <v>5</v>
      </c>
      <c r="B6" s="31" t="s">
        <v>12</v>
      </c>
      <c r="C6" s="30" t="s">
        <v>1</v>
      </c>
      <c r="D6" s="30">
        <v>9200853</v>
      </c>
      <c r="E6" s="30">
        <v>13.2</v>
      </c>
      <c r="F6" s="30" t="s">
        <v>13</v>
      </c>
      <c r="G6" s="30">
        <v>22</v>
      </c>
      <c r="H6" s="30">
        <v>12.8</v>
      </c>
      <c r="I6" s="10">
        <v>35</v>
      </c>
      <c r="J6" s="10">
        <v>20</v>
      </c>
    </row>
    <row r="7" spans="1:10" s="10" customFormat="1" x14ac:dyDescent="0.2">
      <c r="A7" s="30">
        <v>6</v>
      </c>
      <c r="B7" s="31" t="s">
        <v>14</v>
      </c>
      <c r="C7" s="30" t="s">
        <v>15</v>
      </c>
      <c r="D7" s="30">
        <v>5300717</v>
      </c>
      <c r="E7" s="30">
        <v>17</v>
      </c>
      <c r="F7" s="30" t="s">
        <v>16</v>
      </c>
      <c r="G7" s="30">
        <v>22</v>
      </c>
      <c r="H7" s="30">
        <v>16.2</v>
      </c>
      <c r="I7" s="10">
        <v>39</v>
      </c>
      <c r="J7" s="10">
        <v>30</v>
      </c>
    </row>
    <row r="8" spans="1:10" s="10" customFormat="1" x14ac:dyDescent="0.2">
      <c r="A8" s="30">
        <v>7</v>
      </c>
      <c r="B8" s="31" t="s">
        <v>17</v>
      </c>
      <c r="C8" s="30" t="s">
        <v>18</v>
      </c>
      <c r="D8" s="30">
        <v>15400357</v>
      </c>
      <c r="E8" s="30">
        <v>12.9</v>
      </c>
      <c r="F8" s="30" t="s">
        <v>19</v>
      </c>
      <c r="G8" s="30">
        <v>22</v>
      </c>
      <c r="H8" s="30">
        <v>12.7</v>
      </c>
      <c r="I8" s="10">
        <v>34</v>
      </c>
      <c r="J8" s="10">
        <v>10</v>
      </c>
    </row>
    <row r="9" spans="1:10" s="10" customFormat="1" x14ac:dyDescent="0.2">
      <c r="A9" s="30">
        <v>8</v>
      </c>
      <c r="B9" s="31" t="s">
        <v>20</v>
      </c>
      <c r="C9" s="30" t="s">
        <v>18</v>
      </c>
      <c r="D9" s="30">
        <v>15400297</v>
      </c>
      <c r="E9" s="30">
        <v>10.8</v>
      </c>
      <c r="F9" s="30" t="s">
        <v>21</v>
      </c>
      <c r="G9" s="30">
        <v>21</v>
      </c>
      <c r="H9" s="30">
        <v>10.8</v>
      </c>
      <c r="I9" s="10">
        <v>36</v>
      </c>
      <c r="J9" s="10">
        <v>30</v>
      </c>
    </row>
    <row r="10" spans="1:10" s="10" customFormat="1" x14ac:dyDescent="0.2">
      <c r="A10" s="30">
        <v>9</v>
      </c>
      <c r="B10" s="31" t="s">
        <v>22</v>
      </c>
      <c r="C10" s="30" t="s">
        <v>23</v>
      </c>
      <c r="D10" s="30">
        <v>9811578</v>
      </c>
      <c r="E10" s="30">
        <v>12.3</v>
      </c>
      <c r="F10" s="30" t="s">
        <v>24</v>
      </c>
      <c r="G10" s="30">
        <v>21</v>
      </c>
      <c r="H10" s="30">
        <v>12.2</v>
      </c>
      <c r="I10" s="10">
        <v>32</v>
      </c>
    </row>
    <row r="11" spans="1:10" s="10" customFormat="1" x14ac:dyDescent="0.2">
      <c r="A11" s="30">
        <v>10</v>
      </c>
      <c r="B11" s="31" t="s">
        <v>25</v>
      </c>
      <c r="C11" s="30" t="s">
        <v>7</v>
      </c>
      <c r="D11" s="30">
        <v>18003690</v>
      </c>
      <c r="E11" s="30">
        <v>8.5</v>
      </c>
      <c r="F11" s="30" t="s">
        <v>26</v>
      </c>
      <c r="G11" s="30">
        <v>20</v>
      </c>
      <c r="H11" s="30">
        <v>8.5</v>
      </c>
      <c r="I11" s="10">
        <v>27</v>
      </c>
    </row>
    <row r="12" spans="1:10" s="10" customFormat="1" x14ac:dyDescent="0.2">
      <c r="A12" s="30">
        <v>11</v>
      </c>
      <c r="B12" s="31" t="s">
        <v>27</v>
      </c>
      <c r="C12" s="30" t="s">
        <v>28</v>
      </c>
      <c r="D12" s="30">
        <v>16402292</v>
      </c>
      <c r="E12" s="30">
        <v>14.5</v>
      </c>
      <c r="F12" s="30" t="s">
        <v>29</v>
      </c>
      <c r="G12" s="30">
        <v>19</v>
      </c>
      <c r="H12" s="30">
        <v>14.5</v>
      </c>
      <c r="I12" s="10">
        <v>31</v>
      </c>
    </row>
    <row r="13" spans="1:10" s="10" customFormat="1" x14ac:dyDescent="0.2">
      <c r="A13" s="30">
        <v>12</v>
      </c>
      <c r="B13" s="31" t="s">
        <v>30</v>
      </c>
      <c r="C13" s="30" t="s">
        <v>31</v>
      </c>
      <c r="D13" s="30">
        <v>8500201</v>
      </c>
      <c r="E13" s="30">
        <v>6</v>
      </c>
      <c r="F13" s="30" t="s">
        <v>32</v>
      </c>
      <c r="G13" s="30">
        <v>18</v>
      </c>
      <c r="H13" s="30">
        <v>6</v>
      </c>
      <c r="I13" s="10">
        <v>26</v>
      </c>
    </row>
    <row r="14" spans="1:10" s="10" customFormat="1" x14ac:dyDescent="0.2">
      <c r="A14" s="30">
        <v>13</v>
      </c>
      <c r="B14" s="31" t="s">
        <v>33</v>
      </c>
      <c r="C14" s="30" t="s">
        <v>34</v>
      </c>
      <c r="D14" s="30">
        <v>11102059</v>
      </c>
      <c r="E14" s="30">
        <v>7.3</v>
      </c>
      <c r="F14" s="30" t="s">
        <v>35</v>
      </c>
      <c r="G14" s="30">
        <v>18</v>
      </c>
      <c r="H14" s="30">
        <v>7.3</v>
      </c>
      <c r="I14" s="10">
        <v>28</v>
      </c>
    </row>
    <row r="15" spans="1:10" s="10" customFormat="1" x14ac:dyDescent="0.2">
      <c r="A15" s="30">
        <v>14</v>
      </c>
      <c r="B15" s="31" t="s">
        <v>36</v>
      </c>
      <c r="C15" s="30" t="s">
        <v>37</v>
      </c>
      <c r="D15" s="30">
        <v>400133</v>
      </c>
      <c r="E15" s="30">
        <v>8.5</v>
      </c>
      <c r="F15" s="30" t="s">
        <v>38</v>
      </c>
      <c r="G15" s="30">
        <v>18</v>
      </c>
      <c r="H15" s="30">
        <v>8.9</v>
      </c>
      <c r="I15" s="10">
        <v>26</v>
      </c>
    </row>
    <row r="16" spans="1:10" s="10" customFormat="1" x14ac:dyDescent="0.2">
      <c r="A16" s="30">
        <v>15</v>
      </c>
      <c r="B16" s="31" t="s">
        <v>39</v>
      </c>
      <c r="C16" s="30" t="s">
        <v>40</v>
      </c>
      <c r="D16" s="30">
        <v>19600060</v>
      </c>
      <c r="E16" s="30">
        <v>11.4</v>
      </c>
      <c r="F16" s="30" t="s">
        <v>41</v>
      </c>
      <c r="G16" s="30">
        <v>17</v>
      </c>
      <c r="H16" s="30">
        <v>11.6</v>
      </c>
      <c r="I16" s="10">
        <v>27</v>
      </c>
    </row>
    <row r="17" spans="1:10" s="10" customFormat="1" x14ac:dyDescent="0.2">
      <c r="A17" s="30">
        <v>16</v>
      </c>
      <c r="B17" s="31" t="s">
        <v>42</v>
      </c>
      <c r="C17" s="30" t="s">
        <v>43</v>
      </c>
      <c r="D17" s="30">
        <v>1006712</v>
      </c>
      <c r="E17" s="30">
        <v>10.1</v>
      </c>
      <c r="F17" s="30" t="s">
        <v>44</v>
      </c>
      <c r="G17" s="30">
        <v>17</v>
      </c>
      <c r="H17" s="30">
        <v>10.1</v>
      </c>
      <c r="I17" s="10">
        <v>24</v>
      </c>
    </row>
    <row r="18" spans="1:10" s="10" customFormat="1" x14ac:dyDescent="0.2">
      <c r="A18" s="30">
        <v>17</v>
      </c>
      <c r="B18" s="31" t="s">
        <v>45</v>
      </c>
      <c r="C18" s="30" t="s">
        <v>46</v>
      </c>
      <c r="D18" s="30">
        <v>1201445</v>
      </c>
      <c r="E18" s="30">
        <v>7</v>
      </c>
      <c r="F18" s="30" t="s">
        <v>47</v>
      </c>
      <c r="G18" s="30">
        <v>15</v>
      </c>
      <c r="H18" s="30">
        <v>7</v>
      </c>
      <c r="I18" s="10">
        <v>25</v>
      </c>
    </row>
    <row r="19" spans="1:10" s="10" customFormat="1" x14ac:dyDescent="0.2">
      <c r="A19" s="30">
        <v>18</v>
      </c>
      <c r="B19" s="31" t="s">
        <v>48</v>
      </c>
      <c r="C19" s="30" t="s">
        <v>34</v>
      </c>
      <c r="D19" s="30">
        <v>11102701</v>
      </c>
      <c r="E19" s="30">
        <v>17.100000000000001</v>
      </c>
      <c r="F19" s="30" t="s">
        <v>49</v>
      </c>
      <c r="G19" s="30">
        <v>15</v>
      </c>
      <c r="H19" s="30">
        <v>17.2</v>
      </c>
      <c r="I19" s="10">
        <v>32</v>
      </c>
    </row>
    <row r="20" spans="1:10" s="10" customFormat="1" x14ac:dyDescent="0.2">
      <c r="A20" s="30">
        <v>19</v>
      </c>
      <c r="B20" s="31" t="s">
        <v>50</v>
      </c>
      <c r="C20" s="30" t="s">
        <v>18</v>
      </c>
      <c r="D20" s="30">
        <v>15400091</v>
      </c>
      <c r="E20" s="30">
        <v>19.7</v>
      </c>
      <c r="F20" s="30" t="s">
        <v>51</v>
      </c>
      <c r="G20" s="30">
        <v>14</v>
      </c>
      <c r="H20" s="30">
        <v>19.5</v>
      </c>
      <c r="I20" s="10">
        <v>34</v>
      </c>
      <c r="J20" s="10">
        <v>10</v>
      </c>
    </row>
    <row r="21" spans="1:10" s="10" customFormat="1" x14ac:dyDescent="0.2">
      <c r="A21" s="30">
        <v>20</v>
      </c>
      <c r="B21" s="31" t="s">
        <v>52</v>
      </c>
      <c r="C21" s="30" t="s">
        <v>1</v>
      </c>
      <c r="D21" s="30">
        <v>9200725</v>
      </c>
      <c r="E21" s="30">
        <v>18.7</v>
      </c>
      <c r="F21" s="30" t="s">
        <v>53</v>
      </c>
      <c r="G21" s="30">
        <v>14</v>
      </c>
      <c r="H21" s="30">
        <v>18.7</v>
      </c>
      <c r="I21" s="10">
        <v>31</v>
      </c>
    </row>
    <row r="22" spans="1:10" s="10" customFormat="1" x14ac:dyDescent="0.2">
      <c r="A22" s="30">
        <v>21</v>
      </c>
      <c r="B22" s="31" t="s">
        <v>54</v>
      </c>
      <c r="C22" s="30" t="s">
        <v>31</v>
      </c>
      <c r="D22" s="30">
        <v>8501104</v>
      </c>
      <c r="E22" s="30">
        <v>15</v>
      </c>
      <c r="F22" s="30" t="s">
        <v>55</v>
      </c>
      <c r="G22" s="30">
        <v>14</v>
      </c>
      <c r="H22" s="30">
        <v>15</v>
      </c>
      <c r="I22" s="10">
        <v>28</v>
      </c>
    </row>
    <row r="23" spans="1:10" s="10" customFormat="1" x14ac:dyDescent="0.2">
      <c r="A23" s="30">
        <v>22</v>
      </c>
      <c r="B23" s="31" t="s">
        <v>56</v>
      </c>
      <c r="C23" s="30" t="s">
        <v>10</v>
      </c>
      <c r="D23" s="30">
        <v>10301552</v>
      </c>
      <c r="E23" s="30">
        <v>21</v>
      </c>
      <c r="F23" s="30" t="s">
        <v>57</v>
      </c>
      <c r="G23" s="30">
        <v>14</v>
      </c>
      <c r="H23" s="30">
        <v>20.8</v>
      </c>
      <c r="I23" s="10">
        <v>33</v>
      </c>
    </row>
    <row r="24" spans="1:10" s="10" customFormat="1" x14ac:dyDescent="0.2">
      <c r="A24" s="30">
        <v>23</v>
      </c>
      <c r="B24" s="31" t="s">
        <v>58</v>
      </c>
      <c r="C24" s="30" t="s">
        <v>59</v>
      </c>
      <c r="D24" s="30">
        <v>5000947</v>
      </c>
      <c r="E24" s="30">
        <v>16.2</v>
      </c>
      <c r="F24" s="30" t="s">
        <v>60</v>
      </c>
      <c r="G24" s="30">
        <v>13</v>
      </c>
      <c r="H24" s="30">
        <v>16.3</v>
      </c>
      <c r="I24" s="10">
        <v>29</v>
      </c>
    </row>
    <row r="25" spans="1:10" s="10" customFormat="1" x14ac:dyDescent="0.2">
      <c r="A25" s="30">
        <v>24</v>
      </c>
      <c r="B25" s="31" t="s">
        <v>61</v>
      </c>
      <c r="C25" s="30" t="s">
        <v>59</v>
      </c>
      <c r="D25" s="30">
        <v>5002364</v>
      </c>
      <c r="E25" s="30">
        <v>22.5</v>
      </c>
      <c r="F25" s="30" t="s">
        <v>62</v>
      </c>
      <c r="G25" s="30">
        <v>12</v>
      </c>
      <c r="H25" s="30">
        <v>22.4</v>
      </c>
      <c r="I25" s="10">
        <v>32</v>
      </c>
    </row>
    <row r="26" spans="1:10" s="10" customFormat="1" x14ac:dyDescent="0.2">
      <c r="A26" s="30">
        <v>25</v>
      </c>
      <c r="B26" s="31" t="s">
        <v>63</v>
      </c>
      <c r="C26" s="30" t="s">
        <v>64</v>
      </c>
      <c r="D26" s="30">
        <v>11200583</v>
      </c>
      <c r="E26" s="30">
        <v>15.3</v>
      </c>
      <c r="F26" s="30" t="s">
        <v>65</v>
      </c>
      <c r="G26" s="30">
        <v>11</v>
      </c>
      <c r="H26" s="30">
        <v>16</v>
      </c>
      <c r="I26" s="10">
        <v>24</v>
      </c>
    </row>
    <row r="27" spans="1:10" s="10" customFormat="1" x14ac:dyDescent="0.2">
      <c r="A27" s="30">
        <v>26</v>
      </c>
      <c r="B27" s="31" t="s">
        <v>66</v>
      </c>
      <c r="C27" s="30" t="s">
        <v>10</v>
      </c>
      <c r="D27" s="30">
        <v>10301446</v>
      </c>
      <c r="E27" s="30">
        <v>19.600000000000001</v>
      </c>
      <c r="F27" s="30" t="s">
        <v>67</v>
      </c>
      <c r="G27" s="30">
        <v>11</v>
      </c>
      <c r="H27" s="30">
        <v>19.600000000000001</v>
      </c>
      <c r="I27" s="10">
        <v>29</v>
      </c>
    </row>
    <row r="28" spans="1:10" s="10" customFormat="1" x14ac:dyDescent="0.2">
      <c r="A28" s="30">
        <v>27</v>
      </c>
      <c r="B28" s="31" t="s">
        <v>68</v>
      </c>
      <c r="C28" s="30" t="s">
        <v>18</v>
      </c>
      <c r="D28" s="30">
        <v>15400244</v>
      </c>
      <c r="E28" s="30">
        <v>23.9</v>
      </c>
      <c r="F28" s="30" t="s">
        <v>69</v>
      </c>
      <c r="G28" s="30">
        <v>11</v>
      </c>
      <c r="H28" s="30">
        <v>23.9</v>
      </c>
      <c r="I28" s="10">
        <v>30</v>
      </c>
    </row>
    <row r="29" spans="1:10" s="10" customFormat="1" x14ac:dyDescent="0.2">
      <c r="A29" s="30">
        <v>28</v>
      </c>
      <c r="B29" s="31" t="s">
        <v>70</v>
      </c>
      <c r="C29" s="30" t="s">
        <v>31</v>
      </c>
      <c r="D29" s="30">
        <v>8500163</v>
      </c>
      <c r="E29" s="30">
        <v>13.6</v>
      </c>
      <c r="F29" s="30" t="s">
        <v>71</v>
      </c>
      <c r="G29" s="30">
        <v>10</v>
      </c>
      <c r="H29" s="30">
        <v>13.6</v>
      </c>
      <c r="I29" s="10">
        <v>19</v>
      </c>
    </row>
    <row r="30" spans="1:10" s="10" customFormat="1" x14ac:dyDescent="0.2">
      <c r="A30" s="30">
        <v>29</v>
      </c>
      <c r="B30" s="31" t="s">
        <v>72</v>
      </c>
      <c r="C30" s="30" t="s">
        <v>18</v>
      </c>
      <c r="D30" s="30">
        <v>15400028</v>
      </c>
      <c r="E30" s="30">
        <v>20.100000000000001</v>
      </c>
      <c r="F30" s="30" t="s">
        <v>73</v>
      </c>
      <c r="G30" s="30">
        <v>10</v>
      </c>
      <c r="H30" s="30">
        <v>20.100000000000001</v>
      </c>
      <c r="I30" s="10">
        <v>27</v>
      </c>
    </row>
    <row r="31" spans="1:10" s="10" customFormat="1" x14ac:dyDescent="0.2">
      <c r="A31" s="30">
        <v>30</v>
      </c>
      <c r="B31" s="31" t="s">
        <v>74</v>
      </c>
      <c r="C31" s="30" t="s">
        <v>15</v>
      </c>
      <c r="D31" s="30">
        <v>5300718</v>
      </c>
      <c r="E31" s="30">
        <v>22</v>
      </c>
      <c r="F31" s="30" t="s">
        <v>75</v>
      </c>
      <c r="G31" s="30">
        <v>10</v>
      </c>
      <c r="H31" s="30">
        <v>22.3</v>
      </c>
      <c r="I31" s="10">
        <v>22</v>
      </c>
    </row>
    <row r="32" spans="1:10" s="10" customFormat="1" x14ac:dyDescent="0.2">
      <c r="A32" s="30">
        <v>31</v>
      </c>
      <c r="B32" s="31" t="s">
        <v>76</v>
      </c>
      <c r="C32" s="30" t="s">
        <v>77</v>
      </c>
      <c r="D32" s="30">
        <v>7803443</v>
      </c>
      <c r="E32" s="30">
        <v>19.3</v>
      </c>
      <c r="F32" s="30" t="s">
        <v>78</v>
      </c>
      <c r="G32" s="30">
        <v>9</v>
      </c>
      <c r="H32" s="30">
        <v>19.3</v>
      </c>
      <c r="I32" s="10">
        <v>22</v>
      </c>
    </row>
    <row r="33" spans="1:10" s="10" customFormat="1" x14ac:dyDescent="0.2">
      <c r="A33" s="30">
        <v>32</v>
      </c>
      <c r="B33" s="31" t="s">
        <v>79</v>
      </c>
      <c r="C33" s="30" t="s">
        <v>80</v>
      </c>
      <c r="D33" s="30">
        <v>12503006</v>
      </c>
      <c r="E33" s="30">
        <v>22</v>
      </c>
      <c r="F33" s="30" t="s">
        <v>81</v>
      </c>
      <c r="G33" s="30">
        <v>9</v>
      </c>
      <c r="H33" s="30">
        <v>22.1</v>
      </c>
      <c r="I33" s="10">
        <v>30</v>
      </c>
    </row>
    <row r="34" spans="1:10" s="10" customFormat="1" x14ac:dyDescent="0.2">
      <c r="A34" s="30">
        <v>33</v>
      </c>
      <c r="B34" s="31" t="s">
        <v>82</v>
      </c>
      <c r="C34" s="30" t="s">
        <v>83</v>
      </c>
      <c r="D34" s="30">
        <v>801132</v>
      </c>
      <c r="E34" s="30">
        <v>22.4</v>
      </c>
      <c r="F34" s="30" t="s">
        <v>84</v>
      </c>
      <c r="G34" s="30">
        <v>9</v>
      </c>
      <c r="H34" s="30">
        <v>22.4</v>
      </c>
      <c r="I34" s="10">
        <v>26</v>
      </c>
    </row>
    <row r="35" spans="1:10" s="10" customFormat="1" x14ac:dyDescent="0.2">
      <c r="A35" s="30">
        <v>34</v>
      </c>
      <c r="B35" s="31" t="s">
        <v>85</v>
      </c>
      <c r="C35" s="30" t="s">
        <v>46</v>
      </c>
      <c r="D35" s="30">
        <v>1201299</v>
      </c>
      <c r="E35" s="30">
        <v>32.6</v>
      </c>
      <c r="F35" s="30" t="s">
        <v>86</v>
      </c>
      <c r="G35" s="30">
        <v>6</v>
      </c>
      <c r="H35" s="30">
        <v>32.6</v>
      </c>
      <c r="I35" s="10">
        <v>25</v>
      </c>
    </row>
    <row r="36" spans="1:10" s="10" customFormat="1" x14ac:dyDescent="0.2">
      <c r="A36" s="30">
        <v>35</v>
      </c>
      <c r="B36" s="31" t="s">
        <v>87</v>
      </c>
      <c r="C36" s="30" t="s">
        <v>34</v>
      </c>
      <c r="D36" s="30">
        <v>11102725</v>
      </c>
      <c r="E36" s="30">
        <v>19.3</v>
      </c>
      <c r="F36" s="30" t="s">
        <v>88</v>
      </c>
      <c r="G36" s="30">
        <v>6</v>
      </c>
      <c r="H36" s="30">
        <v>19.600000000000001</v>
      </c>
      <c r="I36" s="10">
        <v>23</v>
      </c>
    </row>
    <row r="37" spans="1:10" s="10" customFormat="1" x14ac:dyDescent="0.2">
      <c r="A37" s="30">
        <v>36</v>
      </c>
      <c r="B37" s="31" t="s">
        <v>89</v>
      </c>
      <c r="C37" s="30" t="s">
        <v>43</v>
      </c>
      <c r="D37" s="30">
        <v>1007422</v>
      </c>
      <c r="E37" s="30">
        <v>29.3</v>
      </c>
      <c r="F37" s="30" t="s">
        <v>90</v>
      </c>
      <c r="G37" s="30">
        <v>6</v>
      </c>
      <c r="H37" s="30">
        <v>29.6</v>
      </c>
      <c r="I37" s="10">
        <v>26</v>
      </c>
    </row>
    <row r="38" spans="1:10" s="10" customFormat="1" x14ac:dyDescent="0.2">
      <c r="A38" s="30">
        <v>37</v>
      </c>
      <c r="B38" s="31" t="s">
        <v>91</v>
      </c>
      <c r="C38" s="30" t="s">
        <v>31</v>
      </c>
      <c r="D38" s="30">
        <v>8500143</v>
      </c>
      <c r="E38" s="30">
        <v>24.6</v>
      </c>
      <c r="F38" s="30" t="s">
        <v>92</v>
      </c>
      <c r="G38" s="30">
        <v>5</v>
      </c>
      <c r="H38" s="30">
        <v>24.6</v>
      </c>
      <c r="I38" s="10">
        <v>23</v>
      </c>
    </row>
    <row r="39" spans="1:10" s="10" customFormat="1" x14ac:dyDescent="0.2">
      <c r="A39" s="30">
        <v>38</v>
      </c>
      <c r="B39" s="31" t="s">
        <v>93</v>
      </c>
      <c r="C39" s="30" t="s">
        <v>94</v>
      </c>
      <c r="D39" s="30">
        <v>14101482</v>
      </c>
      <c r="E39" s="30">
        <v>34.200000000000003</v>
      </c>
      <c r="F39" s="30" t="s">
        <v>95</v>
      </c>
      <c r="G39" s="30">
        <v>4</v>
      </c>
      <c r="H39" s="30">
        <v>34.6</v>
      </c>
      <c r="I39" s="10">
        <v>31</v>
      </c>
      <c r="J39" s="10">
        <v>20</v>
      </c>
    </row>
    <row r="40" spans="1:10" s="10" customFormat="1" x14ac:dyDescent="0.2">
      <c r="A40" s="30">
        <v>39</v>
      </c>
      <c r="B40" s="31" t="s">
        <v>96</v>
      </c>
      <c r="C40" s="30" t="s">
        <v>15</v>
      </c>
      <c r="D40" s="30">
        <v>5300685</v>
      </c>
      <c r="E40" s="30">
        <v>28.8</v>
      </c>
      <c r="F40" s="30" t="s">
        <v>97</v>
      </c>
      <c r="G40" s="30">
        <v>3</v>
      </c>
      <c r="H40" s="30">
        <v>28.8</v>
      </c>
      <c r="I40" s="10">
        <v>21</v>
      </c>
    </row>
    <row r="41" spans="1:10" s="10" customFormat="1" x14ac:dyDescent="0.2">
      <c r="A41" s="30">
        <v>40</v>
      </c>
      <c r="B41" s="31" t="s">
        <v>98</v>
      </c>
      <c r="C41" s="30" t="s">
        <v>43</v>
      </c>
      <c r="D41" s="30">
        <v>1005747</v>
      </c>
      <c r="E41" s="30">
        <v>33.799999999999997</v>
      </c>
      <c r="F41" s="30" t="s">
        <v>99</v>
      </c>
      <c r="G41" s="30">
        <v>3</v>
      </c>
      <c r="H41" s="30">
        <v>33.799999999999997</v>
      </c>
      <c r="I41" s="10">
        <v>23</v>
      </c>
    </row>
    <row r="42" spans="1:10" s="10" customFormat="1" x14ac:dyDescent="0.2">
      <c r="A42" s="30">
        <v>41</v>
      </c>
      <c r="B42" s="31" t="s">
        <v>100</v>
      </c>
      <c r="C42" s="30" t="s">
        <v>101</v>
      </c>
      <c r="D42" s="30">
        <v>8900598</v>
      </c>
      <c r="E42" s="30">
        <v>32.9</v>
      </c>
      <c r="F42" s="30" t="s">
        <v>99</v>
      </c>
      <c r="G42" s="30">
        <v>3</v>
      </c>
      <c r="H42" s="30">
        <v>33.1</v>
      </c>
      <c r="I42" s="10">
        <v>23</v>
      </c>
    </row>
    <row r="43" spans="1:10" s="10" customFormat="1" x14ac:dyDescent="0.2">
      <c r="A43" s="30">
        <v>42</v>
      </c>
      <c r="B43" s="31" t="s">
        <v>102</v>
      </c>
      <c r="C43" s="30" t="s">
        <v>103</v>
      </c>
      <c r="D43" s="30">
        <v>7100696</v>
      </c>
      <c r="E43" s="30">
        <v>29.4</v>
      </c>
      <c r="F43" s="30" t="s">
        <v>104</v>
      </c>
      <c r="G43" s="30">
        <v>2</v>
      </c>
      <c r="H43" s="30">
        <v>30.5</v>
      </c>
      <c r="I43" s="10">
        <v>14</v>
      </c>
    </row>
  </sheetData>
  <hyperlinks>
    <hyperlink ref="B2" r:id="rId1" tooltip="BERAN Aleš" display="https://www.cgf.cz/cz/turnaje/turnaje-vyhledavani/turnaj/vysledkova-listina-hrace?id=802376971&amp;categoryId=802376990&amp;golferId=298945460" xr:uid="{D8A2210B-B09C-468B-8123-5A8E97AB95DB}"/>
    <hyperlink ref="B3" r:id="rId2" tooltip="NOVÁK David" display="https://www.cgf.cz/cz/turnaje/turnaje-vyhledavani/turnaj/vysledkova-listina-hrace?id=802376971&amp;categoryId=802376990&amp;golferId=567839401" xr:uid="{CF0FB138-6BB6-43B1-BA52-D2F9CB5F0B76}"/>
    <hyperlink ref="B4" r:id="rId3" tooltip="HYSKÝ Jan" display="https://www.cgf.cz/cz/turnaje/turnaje-vyhledavani/turnaj/vysledkova-listina-hrace?id=802376971&amp;categoryId=802376990&amp;golferId=31035178" xr:uid="{F2CD289C-6F57-4CBF-AFCB-5E1AAFD65289}"/>
    <hyperlink ref="B5" r:id="rId4" tooltip="OLIVA Jakub" display="https://www.cgf.cz/cz/turnaje/turnaje-vyhledavani/turnaj/vysledkova-listina-hrace?id=802376971&amp;categoryId=802376990&amp;golferId=645679867" xr:uid="{5D255868-F95C-4CDF-B9FC-34F7F8FC7B56}"/>
    <hyperlink ref="B6" r:id="rId5" tooltip="ZAHRADNÍK Vlastimil" display="https://www.cgf.cz/cz/turnaje/turnaje-vyhledavani/turnaj/vysledkova-listina-hrace?id=802376971&amp;categoryId=802376990&amp;golferId=135302366" xr:uid="{7819706B-F4E4-498A-8276-7BE16A3491F0}"/>
    <hyperlink ref="B7" r:id="rId6" tooltip="BENDA Oliver" display="https://www.cgf.cz/cz/turnaje/turnaje-vyhledavani/turnaj/vysledkova-listina-hrace?id=802376971&amp;categoryId=802376990&amp;golferId=5713989" xr:uid="{FE5DAA0E-663A-4FA7-A0DB-B375891C552E}"/>
    <hyperlink ref="B8" r:id="rId7" tooltip="OTRUBA Tomáš" display="https://www.cgf.cz/cz/turnaje/turnaje-vyhledavani/turnaj/vysledkova-listina-hrace?id=802376971&amp;categoryId=802376990&amp;golferId=72413728" xr:uid="{598141D9-562C-4C92-8D78-E26854478B08}"/>
    <hyperlink ref="B9" r:id="rId8" tooltip="ZAPOTIL Zbyněk" display="https://www.cgf.cz/cz/turnaje/turnaje-vyhledavani/turnaj/vysledkova-listina-hrace?id=802376971&amp;categoryId=802376990&amp;golferId=63584174" xr:uid="{76EC3D44-55FA-4101-9BF8-9E4D4FD188EE}"/>
    <hyperlink ref="B10" r:id="rId9" tooltip="JIROUŠ Martin" display="https://www.cgf.cz/cz/turnaje/turnaje-vyhledavani/turnaj/vysledkova-listina-hrace?id=802376971&amp;categoryId=802376990&amp;golferId=301908446" xr:uid="{EC07C918-2F2F-4C81-8F67-321774897DAE}"/>
    <hyperlink ref="B11" r:id="rId10" tooltip="KOPAČINSKÝ Rostislav" display="https://www.cgf.cz/cz/turnaje/turnaje-vyhledavani/turnaj/vysledkova-listina-hrace?id=802376971&amp;categoryId=802376990&amp;golferId=474470339" xr:uid="{8553F545-E644-43AB-959C-30E9443B60CC}"/>
    <hyperlink ref="B12" r:id="rId11" tooltip="HUŠEK Michal" display="https://www.cgf.cz/cz/turnaje/turnaje-vyhledavani/turnaj/vysledkova-listina-hrace?id=802376971&amp;categoryId=802376990&amp;golferId=31479995" xr:uid="{6898CF41-757C-49AD-9FD2-A48F36A31EF4}"/>
    <hyperlink ref="B13" r:id="rId12" tooltip="JARKOVSKÝ Jaroslav" display="https://www.cgf.cz/cz/turnaje/turnaje-vyhledavani/turnaj/vysledkova-listina-hrace?id=802376971&amp;categoryId=802376990&amp;golferId=1952279" xr:uid="{0DF25061-E54C-40F2-AF39-6D9844035AE9}"/>
    <hyperlink ref="B14" r:id="rId13" tooltip="STÜNDL Dušan" display="https://www.cgf.cz/cz/turnaje/turnaje-vyhledavani/turnaj/vysledkova-listina-hrace?id=802376971&amp;categoryId=802376990&amp;golferId=289951770" xr:uid="{6B1812F5-A15D-4B5F-B0AF-67F1E52F7C10}"/>
    <hyperlink ref="B15" r:id="rId14" tooltip="PILIP Pavel" display="https://www.cgf.cz/cz/turnaje/turnaje-vyhledavani/turnaj/vysledkova-listina-hrace?id=802376971&amp;categoryId=802376990&amp;golferId=83115910" xr:uid="{8FA70E58-68B2-488A-9538-AF582D376C82}"/>
    <hyperlink ref="B16" r:id="rId15" tooltip="SLUNEČKO Jiří" display="https://www.cgf.cz/cz/turnaje/turnaje-vyhledavani/turnaj/vysledkova-listina-hrace?id=802376971&amp;categoryId=802376990&amp;golferId=354695866" xr:uid="{74415A7F-B62E-447E-A754-CE916F15932A}"/>
    <hyperlink ref="B17" r:id="rId16" tooltip="KLEJNA Kamil" display="https://www.cgf.cz/cz/turnaje/turnaje-vyhledavani/turnaj/vysledkova-listina-hrace?id=802376971&amp;categoryId=802376990&amp;golferId=542254976" xr:uid="{B8DD21A5-F62C-4D67-8DE7-7F380ED3E3D8}"/>
    <hyperlink ref="B18" r:id="rId17" tooltip="SKALSKÝ Milan" display="https://www.cgf.cz/cz/turnaje/turnaje-vyhledavani/turnaj/vysledkova-listina-hrace?id=802376971&amp;categoryId=802376990&amp;golferId=53553478" xr:uid="{BE98AD32-EE8C-46A0-AAB3-223D38448A75}"/>
    <hyperlink ref="B19" r:id="rId18" tooltip="ZADÁK Miroslav" display="https://www.cgf.cz/cz/turnaje/turnaje-vyhledavani/turnaj/vysledkova-listina-hrace?id=802376971&amp;categoryId=802376990&amp;golferId=103125472" xr:uid="{9B972813-816D-4ABA-A6DC-3ADC7BFF5033}"/>
    <hyperlink ref="B20" r:id="rId19" tooltip="VEČEŘA Tomáš" display="https://www.cgf.cz/cz/turnaje/turnaje-vyhledavani/turnaj/vysledkova-listina-hrace?id=802376971&amp;categoryId=802376990&amp;golferId=328749488" xr:uid="{983B774E-2CB1-4648-98B7-3B1EA5397F62}"/>
    <hyperlink ref="B21" r:id="rId20" tooltip="ŠTAIF Vladimír" display="https://www.cgf.cz/cz/turnaje/turnaje-vyhledavani/turnaj/vysledkova-listina-hrace?id=802376971&amp;categoryId=802376990&amp;golferId=410474699" xr:uid="{AF0FD3E2-8000-46E8-8087-B627FAC16C44}"/>
    <hyperlink ref="B22" r:id="rId21" tooltip="POLERECKÝ Miroslav" display="https://www.cgf.cz/cz/turnaje/turnaje-vyhledavani/turnaj/vysledkova-listina-hrace?id=802376971&amp;categoryId=802376990&amp;golferId=522217339" xr:uid="{10712D27-1010-417E-A590-B87A96409B4D}"/>
    <hyperlink ref="B23" r:id="rId22" tooltip="KAPOUN Roman" display="https://www.cgf.cz/cz/turnaje/turnaje-vyhledavani/turnaj/vysledkova-listina-hrace?id=802376971&amp;categoryId=802376990&amp;golferId=35415102" xr:uid="{5736FF04-3021-4437-815F-8168FE56F8E9}"/>
    <hyperlink ref="B24" r:id="rId23" tooltip="ŠENFELD Ivo" display="https://www.cgf.cz/cz/turnaje/turnaje-vyhledavani/turnaj/vysledkova-listina-hrace?id=802376971&amp;categoryId=802376990&amp;golferId=78864082" xr:uid="{571ECA98-FA1E-470F-896B-42D2C1748D3B}"/>
    <hyperlink ref="B25" r:id="rId24" tooltip="KLIŠTINEC Peter" display="https://www.cgf.cz/cz/turnaje/turnaje-vyhledavani/turnaj/vysledkova-listina-hrace?id=802376971&amp;categoryId=802376990&amp;golferId=353821417" xr:uid="{951792F6-7E6D-4EF4-9C4E-E8580D7CBE88}"/>
    <hyperlink ref="B26" r:id="rId25" tooltip="HEIDENREICH Petr" display="https://www.cgf.cz/cz/turnaje/turnaje-vyhledavani/turnaj/vysledkova-listina-hrace?id=802376971&amp;categoryId=802376990&amp;golferId=5205748" xr:uid="{69BD7678-FBBE-420E-88B8-264FDD558365}"/>
    <hyperlink ref="B27" r:id="rId26" tooltip="MAXA Michal" display="https://www.cgf.cz/cz/turnaje/turnaje-vyhledavani/turnaj/vysledkova-listina-hrace?id=802376971&amp;categoryId=802376990&amp;golferId=61110747" xr:uid="{A99255A2-8E07-42CF-881E-07743B0D6634}"/>
    <hyperlink ref="B28" r:id="rId27" tooltip="DAVID Jiří" display="https://www.cgf.cz/cz/turnaje/turnaje-vyhledavani/turnaj/vysledkova-listina-hrace?id=802376971&amp;categoryId=802376990&amp;golferId=23889623" xr:uid="{3264587A-93F7-40C1-BD0C-CD016FC032C9}"/>
    <hyperlink ref="B29" r:id="rId28" tooltip="CIHLÁŘ Petr" display="https://www.cgf.cz/cz/turnaje/turnaje-vyhledavani/turnaj/vysledkova-listina-hrace?id=802376971&amp;categoryId=802376990&amp;golferId=61029979" xr:uid="{2C1E6A28-9EF1-42BE-85A4-7D7AF3A0D9A8}"/>
    <hyperlink ref="B30" r:id="rId29" tooltip="KONČEL Pavel" display="https://www.cgf.cz/cz/turnaje/turnaje-vyhledavani/turnaj/vysledkova-listina-hrace?id=802376971&amp;categoryId=802376990&amp;golferId=77177219" xr:uid="{956DBB76-11A3-4832-9CCB-FE56870F8998}"/>
    <hyperlink ref="B31" r:id="rId30" tooltip="BENDA Milan" display="https://www.cgf.cz/cz/turnaje/turnaje-vyhledavani/turnaj/vysledkova-listina-hrace?id=802376971&amp;categoryId=802376990&amp;golferId=40232602" xr:uid="{489F8D44-56C8-474D-9D56-B136A7D2F402}"/>
    <hyperlink ref="B32" r:id="rId31" tooltip="LOUDA Petr" display="https://www.cgf.cz/cz/turnaje/turnaje-vyhledavani/turnaj/vysledkova-listina-hrace?id=802376971&amp;categoryId=802376990&amp;golferId=251554928" xr:uid="{34BD6C7B-5776-498E-AC7A-1FBA7A42923A}"/>
    <hyperlink ref="B33" r:id="rId32" tooltip="ŠRÁMEK Michal" display="https://www.cgf.cz/cz/turnaje/turnaje-vyhledavani/turnaj/vysledkova-listina-hrace?id=802376971&amp;categoryId=802376990&amp;golferId=595872613" xr:uid="{CAF92897-E266-416B-BD41-407467C6E0E0}"/>
    <hyperlink ref="B34" r:id="rId33" tooltip="POSPÍCHAL Tomáš" display="https://www.cgf.cz/cz/turnaje/turnaje-vyhledavani/turnaj/vysledkova-listina-hrace?id=802376971&amp;categoryId=802376990&amp;golferId=23742646" xr:uid="{4604A863-BB23-4A88-903B-D70D76CFAB00}"/>
    <hyperlink ref="B35" r:id="rId34" tooltip="KAŠPAROVSKÝ Rudolf" display="https://www.cgf.cz/cz/turnaje/turnaje-vyhledavani/turnaj/vysledkova-listina-hrace?id=802376971&amp;categoryId=802376990&amp;golferId=572573099" xr:uid="{CB79610D-3DE3-4CD5-BE1D-C3DDEB1108E9}"/>
    <hyperlink ref="B36" r:id="rId35" tooltip="ZADÁK Roman" display="https://www.cgf.cz/cz/turnaje/turnaje-vyhledavani/turnaj/vysledkova-listina-hrace?id=802376971&amp;categoryId=802376990&amp;golferId=367707855" xr:uid="{816787FB-1883-4FAF-854A-607EBDD13D68}"/>
    <hyperlink ref="B37" r:id="rId36" tooltip="KAISER Jan" display="https://www.cgf.cz/cz/turnaje/turnaje-vyhledavani/turnaj/vysledkova-listina-hrace?id=802376971&amp;categoryId=802376990&amp;golferId=597600505" xr:uid="{7D7E96A8-9847-4ADC-988D-0D9FCA42F148}"/>
    <hyperlink ref="B38" r:id="rId37" tooltip="MAXA David" display="https://www.cgf.cz/cz/turnaje/turnaje-vyhledavani/turnaj/vysledkova-listina-hrace?id=802376971&amp;categoryId=802376990&amp;golferId=28270379" xr:uid="{6FE6ED71-974A-430D-9D96-323B91189DE3}"/>
    <hyperlink ref="B39" r:id="rId38" tooltip="SEVERIN Lubomír" display="https://www.cgf.cz/cz/turnaje/turnaje-vyhledavani/turnaj/vysledkova-listina-hrace?id=802376971&amp;categoryId=802376990&amp;golferId=564797065" xr:uid="{17870006-2AA2-45A8-8BCC-7FD99EBFD561}"/>
    <hyperlink ref="B40" r:id="rId39" tooltip="JURIGA Pavel" display="https://www.cgf.cz/cz/turnaje/turnaje-vyhledavani/turnaj/vysledkova-listina-hrace?id=802376971&amp;categoryId=802376990&amp;golferId=12683492" xr:uid="{FC4E175B-8910-4D4D-A265-589F69940403}"/>
    <hyperlink ref="B41" r:id="rId40" tooltip="KRABEC Tomáš" display="https://www.cgf.cz/cz/turnaje/turnaje-vyhledavani/turnaj/vysledkova-listina-hrace?id=802376971&amp;categoryId=802376990&amp;golferId=455741480" xr:uid="{2ED012D2-5792-4D50-A42F-50455089BD4B}"/>
    <hyperlink ref="B42" r:id="rId41" tooltip="VACEK Pavel" display="https://www.cgf.cz/cz/turnaje/turnaje-vyhledavani/turnaj/vysledkova-listina-hrace?id=802376971&amp;categoryId=802376990&amp;golferId=77401275" xr:uid="{E66CCE83-3EE6-47D0-9206-B5D1A5B8B97C}"/>
    <hyperlink ref="B43" r:id="rId42" tooltip="FURCH Jan" display="https://www.cgf.cz/cz/turnaje/turnaje-vyhledavani/turnaj/vysledkova-listina-hrace?id=802376971&amp;categoryId=802376990&amp;golferId=444035383" xr:uid="{9B54F902-7375-4993-9E6D-AAE50C78C4F6}"/>
  </hyperlinks>
  <pageMargins left="0.7" right="0.7" top="0.75" bottom="0.75" header="0.3" footer="0.3"/>
  <pageSetup paperSize="9" orientation="portrait" r:id="rId4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243D1-8D73-458D-B863-E2346FE47BEA}">
  <dimension ref="A1:J25"/>
  <sheetViews>
    <sheetView workbookViewId="0">
      <selection activeCell="J22" sqref="J22"/>
    </sheetView>
  </sheetViews>
  <sheetFormatPr defaultColWidth="22.85546875" defaultRowHeight="12.75" x14ac:dyDescent="0.2"/>
  <cols>
    <col min="1" max="1" width="4.140625" style="4" bestFit="1" customWidth="1"/>
    <col min="2" max="2" width="13.7109375" style="4" bestFit="1" customWidth="1"/>
    <col min="3" max="3" width="7.5703125" style="4" bestFit="1" customWidth="1"/>
    <col min="4" max="4" width="11.140625" style="4" bestFit="1" customWidth="1"/>
    <col min="5" max="5" width="5" style="4" bestFit="1" customWidth="1"/>
    <col min="6" max="6" width="14.5703125" style="4" bestFit="1" customWidth="1"/>
    <col min="7" max="7" width="5.28515625" style="4" bestFit="1" customWidth="1"/>
    <col min="8" max="8" width="6.5703125" style="4" bestFit="1" customWidth="1"/>
    <col min="9" max="9" width="6" style="4" bestFit="1" customWidth="1"/>
    <col min="10" max="10" width="5.5703125" style="4" bestFit="1" customWidth="1"/>
    <col min="11" max="16384" width="22.85546875" style="4"/>
  </cols>
  <sheetData>
    <row r="1" spans="1:10" s="8" customFormat="1" ht="25.5" x14ac:dyDescent="0.2">
      <c r="A1" s="32" t="s">
        <v>215</v>
      </c>
      <c r="B1" s="33" t="s">
        <v>105</v>
      </c>
      <c r="C1" s="32" t="s">
        <v>106</v>
      </c>
      <c r="D1" s="32" t="s">
        <v>107</v>
      </c>
      <c r="E1" s="32" t="s">
        <v>108</v>
      </c>
      <c r="F1" s="32" t="s">
        <v>109</v>
      </c>
      <c r="G1" s="32" t="s">
        <v>406</v>
      </c>
      <c r="H1" s="32" t="s">
        <v>110</v>
      </c>
      <c r="I1" s="34" t="s">
        <v>403</v>
      </c>
      <c r="J1" s="34" t="s">
        <v>404</v>
      </c>
    </row>
    <row r="2" spans="1:10" s="10" customFormat="1" x14ac:dyDescent="0.2">
      <c r="A2" s="30">
        <v>1</v>
      </c>
      <c r="B2" s="31" t="s">
        <v>111</v>
      </c>
      <c r="C2" s="30" t="s">
        <v>112</v>
      </c>
      <c r="D2" s="30">
        <v>4401045</v>
      </c>
      <c r="E2" s="30">
        <v>4.2</v>
      </c>
      <c r="F2" s="30" t="s">
        <v>113</v>
      </c>
      <c r="G2" s="30">
        <v>27</v>
      </c>
      <c r="H2" s="30">
        <v>4.2</v>
      </c>
      <c r="I2" s="10">
        <v>31</v>
      </c>
      <c r="J2" s="10">
        <v>10</v>
      </c>
    </row>
    <row r="3" spans="1:10" s="10" customFormat="1" x14ac:dyDescent="0.2">
      <c r="A3" s="30">
        <v>2</v>
      </c>
      <c r="B3" s="31" t="s">
        <v>114</v>
      </c>
      <c r="C3" s="30" t="s">
        <v>115</v>
      </c>
      <c r="D3" s="30">
        <v>12201000</v>
      </c>
      <c r="E3" s="30">
        <v>4.8</v>
      </c>
      <c r="F3" s="30" t="s">
        <v>116</v>
      </c>
      <c r="G3" s="30">
        <v>25</v>
      </c>
      <c r="H3" s="30">
        <v>4.8</v>
      </c>
      <c r="I3" s="10">
        <v>32</v>
      </c>
      <c r="J3" s="10">
        <v>20</v>
      </c>
    </row>
    <row r="4" spans="1:10" s="10" customFormat="1" x14ac:dyDescent="0.2">
      <c r="A4" s="30">
        <v>3</v>
      </c>
      <c r="B4" s="31" t="s">
        <v>117</v>
      </c>
      <c r="C4" s="30" t="s">
        <v>10</v>
      </c>
      <c r="D4" s="30">
        <v>10301578</v>
      </c>
      <c r="E4" s="30">
        <v>7.5</v>
      </c>
      <c r="F4" s="30" t="s">
        <v>118</v>
      </c>
      <c r="G4" s="30">
        <v>22</v>
      </c>
      <c r="H4" s="30">
        <v>8.1</v>
      </c>
      <c r="I4" s="10">
        <v>30</v>
      </c>
    </row>
    <row r="5" spans="1:10" s="10" customFormat="1" x14ac:dyDescent="0.2">
      <c r="A5" s="30">
        <v>4</v>
      </c>
      <c r="B5" s="31" t="s">
        <v>20</v>
      </c>
      <c r="C5" s="30" t="s">
        <v>18</v>
      </c>
      <c r="D5" s="30">
        <v>15400297</v>
      </c>
      <c r="E5" s="30">
        <v>10.8</v>
      </c>
      <c r="F5" s="30" t="s">
        <v>119</v>
      </c>
      <c r="G5" s="30">
        <v>20</v>
      </c>
      <c r="H5" s="30">
        <v>10.9</v>
      </c>
      <c r="I5" s="10">
        <v>31</v>
      </c>
    </row>
    <row r="6" spans="1:10" s="10" customFormat="1" x14ac:dyDescent="0.2">
      <c r="A6" s="30">
        <v>5</v>
      </c>
      <c r="B6" s="31" t="s">
        <v>14</v>
      </c>
      <c r="C6" s="30" t="s">
        <v>15</v>
      </c>
      <c r="D6" s="30">
        <v>5300717</v>
      </c>
      <c r="E6" s="30">
        <v>16.2</v>
      </c>
      <c r="F6" s="30" t="s">
        <v>120</v>
      </c>
      <c r="G6" s="30">
        <v>19</v>
      </c>
      <c r="H6" s="30">
        <v>16.399999999999999</v>
      </c>
      <c r="I6" s="10">
        <v>31</v>
      </c>
    </row>
    <row r="7" spans="1:10" s="10" customFormat="1" x14ac:dyDescent="0.2">
      <c r="A7" s="30">
        <v>6</v>
      </c>
      <c r="B7" s="31" t="s">
        <v>121</v>
      </c>
      <c r="C7" s="30" t="s">
        <v>122</v>
      </c>
      <c r="D7" s="30">
        <v>20500299</v>
      </c>
      <c r="E7" s="30">
        <v>13.9</v>
      </c>
      <c r="F7" s="30" t="s">
        <v>123</v>
      </c>
      <c r="G7" s="30">
        <v>18</v>
      </c>
      <c r="H7" s="30">
        <v>13.9</v>
      </c>
      <c r="I7" s="10">
        <v>30</v>
      </c>
    </row>
    <row r="8" spans="1:10" s="10" customFormat="1" x14ac:dyDescent="0.2">
      <c r="A8" s="30">
        <v>7</v>
      </c>
      <c r="B8" s="31" t="s">
        <v>124</v>
      </c>
      <c r="C8" s="30" t="s">
        <v>125</v>
      </c>
      <c r="D8" s="30">
        <v>6800455</v>
      </c>
      <c r="E8" s="30">
        <v>11.9</v>
      </c>
      <c r="F8" s="30" t="s">
        <v>126</v>
      </c>
      <c r="G8" s="30">
        <v>18</v>
      </c>
      <c r="H8" s="30">
        <v>11.9</v>
      </c>
      <c r="I8" s="10">
        <v>27</v>
      </c>
    </row>
    <row r="9" spans="1:10" s="10" customFormat="1" x14ac:dyDescent="0.2">
      <c r="A9" s="30">
        <v>8</v>
      </c>
      <c r="B9" s="31" t="s">
        <v>127</v>
      </c>
      <c r="C9" s="30" t="s">
        <v>125</v>
      </c>
      <c r="D9" s="30">
        <v>6800286</v>
      </c>
      <c r="E9" s="30">
        <v>7.1</v>
      </c>
      <c r="F9" s="30" t="s">
        <v>128</v>
      </c>
      <c r="G9" s="30">
        <v>17</v>
      </c>
      <c r="H9" s="30">
        <v>7.1</v>
      </c>
      <c r="I9" s="10">
        <v>27</v>
      </c>
    </row>
    <row r="10" spans="1:10" s="10" customFormat="1" x14ac:dyDescent="0.2">
      <c r="A10" s="30">
        <v>9</v>
      </c>
      <c r="B10" s="31" t="s">
        <v>129</v>
      </c>
      <c r="C10" s="30" t="s">
        <v>125</v>
      </c>
      <c r="D10" s="30">
        <v>6800272</v>
      </c>
      <c r="E10" s="30">
        <v>17.5</v>
      </c>
      <c r="F10" s="30" t="s">
        <v>130</v>
      </c>
      <c r="G10" s="30">
        <v>17</v>
      </c>
      <c r="H10" s="30">
        <v>18</v>
      </c>
      <c r="I10" s="10">
        <v>33</v>
      </c>
      <c r="J10" s="10">
        <v>10</v>
      </c>
    </row>
    <row r="11" spans="1:10" s="10" customFormat="1" x14ac:dyDescent="0.2">
      <c r="A11" s="30">
        <v>10</v>
      </c>
      <c r="B11" s="31" t="s">
        <v>27</v>
      </c>
      <c r="C11" s="30" t="s">
        <v>28</v>
      </c>
      <c r="D11" s="30">
        <v>16402292</v>
      </c>
      <c r="E11" s="30">
        <v>13.7</v>
      </c>
      <c r="F11" s="30" t="s">
        <v>131</v>
      </c>
      <c r="G11" s="30">
        <v>16</v>
      </c>
      <c r="H11" s="30">
        <v>13.7</v>
      </c>
      <c r="I11" s="10">
        <v>29</v>
      </c>
    </row>
    <row r="12" spans="1:10" s="10" customFormat="1" x14ac:dyDescent="0.2">
      <c r="A12" s="30">
        <v>11</v>
      </c>
      <c r="B12" s="31" t="s">
        <v>48</v>
      </c>
      <c r="C12" s="30" t="s">
        <v>34</v>
      </c>
      <c r="D12" s="30">
        <v>11102701</v>
      </c>
      <c r="E12" s="30">
        <v>17.2</v>
      </c>
      <c r="F12" s="30" t="s">
        <v>132</v>
      </c>
      <c r="G12" s="30">
        <v>14</v>
      </c>
      <c r="H12" s="30">
        <v>17.2</v>
      </c>
      <c r="I12" s="10">
        <v>29</v>
      </c>
    </row>
    <row r="13" spans="1:10" s="10" customFormat="1" x14ac:dyDescent="0.2">
      <c r="A13" s="30">
        <v>12</v>
      </c>
      <c r="B13" s="31" t="s">
        <v>74</v>
      </c>
      <c r="C13" s="30" t="s">
        <v>15</v>
      </c>
      <c r="D13" s="30">
        <v>5300718</v>
      </c>
      <c r="E13" s="30">
        <v>22.3</v>
      </c>
      <c r="F13" s="30" t="s">
        <v>133</v>
      </c>
      <c r="G13" s="30">
        <v>14</v>
      </c>
      <c r="H13" s="30">
        <v>23.4</v>
      </c>
      <c r="I13" s="10">
        <v>30</v>
      </c>
    </row>
    <row r="14" spans="1:10" s="10" customFormat="1" x14ac:dyDescent="0.2">
      <c r="A14" s="30">
        <v>13</v>
      </c>
      <c r="B14" s="31" t="s">
        <v>134</v>
      </c>
      <c r="C14" s="30" t="s">
        <v>80</v>
      </c>
      <c r="D14" s="30">
        <v>12502250</v>
      </c>
      <c r="E14" s="30">
        <v>14.4</v>
      </c>
      <c r="F14" s="30" t="s">
        <v>135</v>
      </c>
      <c r="G14" s="30">
        <v>12</v>
      </c>
      <c r="H14" s="30">
        <v>14.4</v>
      </c>
      <c r="I14" s="10">
        <v>24</v>
      </c>
    </row>
    <row r="15" spans="1:10" s="10" customFormat="1" x14ac:dyDescent="0.2">
      <c r="A15" s="30">
        <v>14</v>
      </c>
      <c r="B15" s="31" t="s">
        <v>136</v>
      </c>
      <c r="C15" s="30" t="s">
        <v>115</v>
      </c>
      <c r="D15" s="30">
        <v>12201457</v>
      </c>
      <c r="E15" s="30">
        <v>22.7</v>
      </c>
      <c r="F15" s="30" t="s">
        <v>137</v>
      </c>
      <c r="G15" s="30">
        <v>12</v>
      </c>
      <c r="H15" s="30">
        <v>22.1</v>
      </c>
      <c r="I15" s="10">
        <v>35</v>
      </c>
      <c r="J15" s="10">
        <v>30</v>
      </c>
    </row>
    <row r="16" spans="1:10" s="10" customFormat="1" x14ac:dyDescent="0.2">
      <c r="A16" s="30">
        <v>15</v>
      </c>
      <c r="B16" s="31" t="s">
        <v>138</v>
      </c>
      <c r="C16" s="30" t="s">
        <v>80</v>
      </c>
      <c r="D16" s="30">
        <v>12502949</v>
      </c>
      <c r="E16" s="30">
        <v>14.2</v>
      </c>
      <c r="F16" s="30" t="s">
        <v>139</v>
      </c>
      <c r="G16" s="30">
        <v>10</v>
      </c>
      <c r="H16" s="30">
        <v>14.2</v>
      </c>
      <c r="I16" s="10">
        <v>21</v>
      </c>
    </row>
    <row r="17" spans="1:10" s="10" customFormat="1" x14ac:dyDescent="0.2">
      <c r="A17" s="30">
        <v>16</v>
      </c>
      <c r="B17" s="31" t="s">
        <v>66</v>
      </c>
      <c r="C17" s="30" t="s">
        <v>10</v>
      </c>
      <c r="D17" s="30">
        <v>10301446</v>
      </c>
      <c r="E17" s="30">
        <v>19.600000000000001</v>
      </c>
      <c r="F17" s="30" t="s">
        <v>140</v>
      </c>
      <c r="G17" s="30">
        <v>10</v>
      </c>
      <c r="H17" s="30">
        <v>19.600000000000001</v>
      </c>
      <c r="I17" s="10">
        <v>24</v>
      </c>
    </row>
    <row r="18" spans="1:10" s="10" customFormat="1" x14ac:dyDescent="0.2">
      <c r="A18" s="30">
        <v>17</v>
      </c>
      <c r="B18" s="31" t="s">
        <v>87</v>
      </c>
      <c r="C18" s="30" t="s">
        <v>34</v>
      </c>
      <c r="D18" s="30">
        <v>11102725</v>
      </c>
      <c r="E18" s="30">
        <v>19.600000000000001</v>
      </c>
      <c r="F18" s="30" t="s">
        <v>141</v>
      </c>
      <c r="G18" s="30">
        <v>10</v>
      </c>
      <c r="H18" s="30">
        <v>19.600000000000001</v>
      </c>
      <c r="I18" s="10">
        <v>26</v>
      </c>
    </row>
    <row r="19" spans="1:10" s="10" customFormat="1" x14ac:dyDescent="0.2">
      <c r="A19" s="30">
        <v>18</v>
      </c>
      <c r="B19" s="31" t="s">
        <v>142</v>
      </c>
      <c r="C19" s="30" t="s">
        <v>10</v>
      </c>
      <c r="D19" s="30">
        <v>10301738</v>
      </c>
      <c r="E19" s="30">
        <v>31.8</v>
      </c>
      <c r="F19" s="30" t="s">
        <v>143</v>
      </c>
      <c r="G19" s="30">
        <v>9</v>
      </c>
      <c r="H19" s="30">
        <v>29.9</v>
      </c>
      <c r="I19" s="10">
        <v>36</v>
      </c>
      <c r="J19" s="10">
        <v>30</v>
      </c>
    </row>
    <row r="20" spans="1:10" s="10" customFormat="1" x14ac:dyDescent="0.2">
      <c r="A20" s="30">
        <v>19</v>
      </c>
      <c r="B20" s="31" t="s">
        <v>144</v>
      </c>
      <c r="C20" s="30" t="s">
        <v>23</v>
      </c>
      <c r="D20" s="30">
        <v>9804943</v>
      </c>
      <c r="E20" s="30">
        <v>24.1</v>
      </c>
      <c r="F20" s="30" t="s">
        <v>145</v>
      </c>
      <c r="G20" s="30">
        <v>8</v>
      </c>
      <c r="H20" s="30">
        <v>24.1</v>
      </c>
      <c r="I20" s="10">
        <v>24</v>
      </c>
    </row>
    <row r="21" spans="1:10" s="10" customFormat="1" x14ac:dyDescent="0.2">
      <c r="A21" s="30">
        <v>20</v>
      </c>
      <c r="B21" s="31" t="s">
        <v>96</v>
      </c>
      <c r="C21" s="30" t="s">
        <v>15</v>
      </c>
      <c r="D21" s="30">
        <v>5300685</v>
      </c>
      <c r="E21" s="30">
        <v>28.8</v>
      </c>
      <c r="F21" s="30" t="s">
        <v>146</v>
      </c>
      <c r="G21" s="30">
        <v>7</v>
      </c>
      <c r="H21" s="30">
        <v>28.4</v>
      </c>
      <c r="I21" s="10">
        <v>34</v>
      </c>
      <c r="J21" s="10">
        <v>20</v>
      </c>
    </row>
    <row r="22" spans="1:10" s="10" customFormat="1" x14ac:dyDescent="0.2">
      <c r="A22" s="30">
        <v>21</v>
      </c>
      <c r="B22" s="31" t="s">
        <v>147</v>
      </c>
      <c r="C22" s="30" t="s">
        <v>7</v>
      </c>
      <c r="D22" s="30">
        <v>18003459</v>
      </c>
      <c r="E22" s="30">
        <v>25.8</v>
      </c>
      <c r="F22" s="30" t="s">
        <v>148</v>
      </c>
      <c r="G22" s="30">
        <v>6</v>
      </c>
      <c r="H22" s="30">
        <v>25.8</v>
      </c>
      <c r="I22" s="10">
        <v>24</v>
      </c>
    </row>
    <row r="23" spans="1:10" s="10" customFormat="1" x14ac:dyDescent="0.2">
      <c r="A23" s="30">
        <v>22</v>
      </c>
      <c r="B23" s="31" t="s">
        <v>149</v>
      </c>
      <c r="C23" s="30" t="s">
        <v>115</v>
      </c>
      <c r="D23" s="30">
        <v>12201481</v>
      </c>
      <c r="E23" s="30">
        <v>25.3</v>
      </c>
      <c r="F23" s="30" t="s">
        <v>150</v>
      </c>
      <c r="G23" s="30">
        <v>3</v>
      </c>
      <c r="H23" s="30">
        <v>28.1</v>
      </c>
      <c r="I23" s="10">
        <v>24</v>
      </c>
    </row>
    <row r="24" spans="1:10" s="10" customFormat="1" x14ac:dyDescent="0.2">
      <c r="A24" s="30">
        <v>23</v>
      </c>
      <c r="B24" s="31" t="s">
        <v>91</v>
      </c>
      <c r="C24" s="30" t="s">
        <v>31</v>
      </c>
      <c r="D24" s="30">
        <v>8500143</v>
      </c>
      <c r="E24" s="30">
        <v>24.6</v>
      </c>
      <c r="F24" s="30" t="s">
        <v>151</v>
      </c>
      <c r="G24" s="30">
        <v>3</v>
      </c>
      <c r="H24" s="30">
        <v>25.6</v>
      </c>
      <c r="I24" s="10">
        <v>18</v>
      </c>
    </row>
    <row r="25" spans="1:10" s="10" customFormat="1" x14ac:dyDescent="0.2">
      <c r="A25" s="30">
        <v>24</v>
      </c>
      <c r="B25" s="31" t="s">
        <v>152</v>
      </c>
      <c r="C25" s="30" t="s">
        <v>115</v>
      </c>
      <c r="D25" s="30">
        <v>12201010</v>
      </c>
      <c r="E25" s="30">
        <v>15.3</v>
      </c>
      <c r="F25" s="30" t="s">
        <v>153</v>
      </c>
      <c r="G25" s="30" t="s">
        <v>154</v>
      </c>
      <c r="I25" s="10">
        <v>0</v>
      </c>
    </row>
  </sheetData>
  <hyperlinks>
    <hyperlink ref="B2" r:id="rId1" tooltip="ŠULC Marek" display="https://www.cgf.cz/cz/turnaje/turnaje-vyhledavani/turnaj/vysledkova-listina-hrace?id=802926135&amp;categoryId=804894957&amp;golferId=12698571" xr:uid="{9CB0AD64-3A9A-416F-901F-F0B90D5BC36B}"/>
    <hyperlink ref="B3" r:id="rId2" tooltip="ŠTAUBERT Karel" display="https://www.cgf.cz/cz/turnaje/turnaje-vyhledavani/turnaj/vysledkova-listina-hrace?id=802926135&amp;categoryId=804894957&amp;golferId=6741470" xr:uid="{A25D0DBF-22AD-4898-874D-63E8B5C6D7D7}"/>
    <hyperlink ref="B4" r:id="rId3" tooltip="HOZÁK Dušan" display="https://www.cgf.cz/cz/turnaje/turnaje-vyhledavani/turnaj/vysledkova-listina-hrace?id=802926135&amp;categoryId=804894957&amp;golferId=80531590" xr:uid="{BFE0A28A-7A15-4132-B9DF-73EBB7FB0385}"/>
    <hyperlink ref="B5" r:id="rId4" tooltip="ZAPOTIL Zbyněk" display="https://www.cgf.cz/cz/turnaje/turnaje-vyhledavani/turnaj/vysledkova-listina-hrace?id=802926135&amp;categoryId=804894957&amp;golferId=63584174" xr:uid="{5F2AF876-A44D-4486-92FB-45A0A514103C}"/>
    <hyperlink ref="B6" r:id="rId5" tooltip="BENDA Oliver" display="https://www.cgf.cz/cz/turnaje/turnaje-vyhledavani/turnaj/vysledkova-listina-hrace?id=802926135&amp;categoryId=804894957&amp;golferId=5713989" xr:uid="{F3C9D3EB-439F-47C2-BB92-8B4537BB5E3B}"/>
    <hyperlink ref="B7" r:id="rId6" tooltip="BŘEZINA Karel" display="https://www.cgf.cz/cz/turnaje/turnaje-vyhledavani/turnaj/vysledkova-listina-hrace?id=802926135&amp;categoryId=804894957&amp;golferId=355653931" xr:uid="{A441B713-BB8A-48D0-990D-D1EF44FC7176}"/>
    <hyperlink ref="B8" r:id="rId7" tooltip="ŠLAHAŘ Martin" display="https://www.cgf.cz/cz/turnaje/turnaje-vyhledavani/turnaj/vysledkova-listina-hrace?id=802926135&amp;categoryId=804894957&amp;golferId=298285032" xr:uid="{E238D46A-6A73-4C53-9A3C-5BA09DD4143F}"/>
    <hyperlink ref="B9" r:id="rId8" tooltip="HRŮZA Tomáš" display="https://www.cgf.cz/cz/turnaje/turnaje-vyhledavani/turnaj/vysledkova-listina-hrace?id=802926135&amp;categoryId=804894957&amp;golferId=90638737" xr:uid="{D88AD78C-F657-414A-9389-2B512FD0AAAA}"/>
    <hyperlink ref="B10" r:id="rId9" tooltip="VRBA Libor" display="https://www.cgf.cz/cz/turnaje/turnaje-vyhledavani/turnaj/vysledkova-listina-hrace?id=802926135&amp;categoryId=804894957&amp;golferId=27151958" xr:uid="{9216B85C-46F0-414A-9E0C-D0A0806A422F}"/>
    <hyperlink ref="B11" r:id="rId10" tooltip="HUŠEK Michal" display="https://www.cgf.cz/cz/turnaje/turnaje-vyhledavani/turnaj/vysledkova-listina-hrace?id=802926135&amp;categoryId=804894957&amp;golferId=31479995" xr:uid="{F0571CC5-B3EF-4C71-89C7-6E4C536542A2}"/>
    <hyperlink ref="B12" r:id="rId11" tooltip="ZADÁK Miroslav" display="https://www.cgf.cz/cz/turnaje/turnaje-vyhledavani/turnaj/vysledkova-listina-hrace?id=802926135&amp;categoryId=804894957&amp;golferId=103125472" xr:uid="{C3836C1B-4B84-45A4-A6C0-EE1B085349DD}"/>
    <hyperlink ref="B13" r:id="rId12" tooltip="BENDA Milan" display="https://www.cgf.cz/cz/turnaje/turnaje-vyhledavani/turnaj/vysledkova-listina-hrace?id=802926135&amp;categoryId=804894957&amp;golferId=40232602" xr:uid="{D7D7D57B-EAE0-4EBE-B431-797EFE97A212}"/>
    <hyperlink ref="B14" r:id="rId13" tooltip="MANA Vladimír" display="https://www.cgf.cz/cz/turnaje/turnaje-vyhledavani/turnaj/vysledkova-listina-hrace?id=802926135&amp;categoryId=804894957&amp;golferId=26282766" xr:uid="{397B2F1C-88EB-4FC5-8609-2A3A6648CE8A}"/>
    <hyperlink ref="B15" r:id="rId14" tooltip="ČUS Martin" display="https://www.cgf.cz/cz/turnaje/turnaje-vyhledavani/turnaj/vysledkova-listina-hrace?id=802926135&amp;categoryId=804894957&amp;golferId=662118803" xr:uid="{2502EADD-A364-4DE3-9D30-7BBB974C1582}"/>
    <hyperlink ref="B16" r:id="rId15" tooltip="KOTRČ Jakub" display="https://www.cgf.cz/cz/turnaje/turnaje-vyhledavani/turnaj/vysledkova-listina-hrace?id=802926135&amp;categoryId=804894957&amp;golferId=476485258" xr:uid="{C1D574CE-018B-4732-AB8C-CB3144CFDD4E}"/>
    <hyperlink ref="B17" r:id="rId16" tooltip="MAXA Michal" display="https://www.cgf.cz/cz/turnaje/turnaje-vyhledavani/turnaj/vysledkova-listina-hrace?id=802926135&amp;categoryId=804894957&amp;golferId=61110747" xr:uid="{5BE59EDB-FB86-4BF1-AAF1-B128EB1C4ADC}"/>
    <hyperlink ref="B18" r:id="rId17" tooltip="ZADÁK Roman" display="https://www.cgf.cz/cz/turnaje/turnaje-vyhledavani/turnaj/vysledkova-listina-hrace?id=802926135&amp;categoryId=804894957&amp;golferId=367707855" xr:uid="{3780BA4B-29A9-4E8B-A07E-524B8E85134A}"/>
    <hyperlink ref="B19" r:id="rId18" tooltip="ŠTUS Jan" display="https://www.cgf.cz/cz/turnaje/turnaje-vyhledavani/turnaj/vysledkova-listina-hrace?id=802926135&amp;categoryId=804894957&amp;golferId=634571849" xr:uid="{92A8E1B0-09BD-4028-87B4-523D1E35CAE4}"/>
    <hyperlink ref="B20" r:id="rId19" tooltip="KROUPA Josef" display="https://www.cgf.cz/cz/turnaje/turnaje-vyhledavani/turnaj/vysledkova-listina-hrace?id=802926135&amp;categoryId=804894957&amp;golferId=450104451" xr:uid="{ABFBD0FE-D6D0-41E0-BDDF-2C14084470DD}"/>
    <hyperlink ref="B21" r:id="rId20" tooltip="JURIGA Pavel" display="https://www.cgf.cz/cz/turnaje/turnaje-vyhledavani/turnaj/vysledkova-listina-hrace?id=802926135&amp;categoryId=804894957&amp;golferId=12683492" xr:uid="{CD3D6773-5241-4140-A772-96E31682499C}"/>
    <hyperlink ref="B22" r:id="rId21" tooltip="PLUHAŘ Zbyněk" display="https://www.cgf.cz/cz/turnaje/turnaje-vyhledavani/turnaj/vysledkova-listina-hrace?id=802926135&amp;categoryId=804894957&amp;golferId=133938544" xr:uid="{354D525D-7BDD-4FF4-9A81-E8E744FB514E}"/>
    <hyperlink ref="B23" r:id="rId22" tooltip="VOJÁČEK Jakub" display="https://www.cgf.cz/cz/turnaje/turnaje-vyhledavani/turnaj/vysledkova-listina-hrace?id=802926135&amp;categoryId=804894957&amp;golferId=688722221" xr:uid="{B728989A-78B0-4A1F-8B32-7FDD608B7D3B}"/>
    <hyperlink ref="B24" r:id="rId23" tooltip="MAXA David" display="https://www.cgf.cz/cz/turnaje/turnaje-vyhledavani/turnaj/vysledkova-listina-hrace?id=802926135&amp;categoryId=804894957&amp;golferId=28270379" xr:uid="{6C2999B4-BA9A-4B82-90CB-D5F65CF7DA13}"/>
    <hyperlink ref="B25" r:id="rId24" tooltip="URBAN Vladimír" display="https://www.cgf.cz/cz/turnaje/turnaje-vyhledavani/turnaj/vysledkova-listina-hrace?id=802926135&amp;categoryId=804894957&amp;golferId=457355288" xr:uid="{4212D425-0472-4DF0-A487-282F192B1C3E}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6BF31-D84D-4E74-BDB6-C15F7D48E50D}">
  <dimension ref="A1:K35"/>
  <sheetViews>
    <sheetView workbookViewId="0">
      <pane ySplit="1" topLeftCell="A2" activePane="bottomLeft" state="frozen"/>
      <selection pane="bottomLeft" sqref="A1:K1"/>
    </sheetView>
  </sheetViews>
  <sheetFormatPr defaultColWidth="23" defaultRowHeight="15" x14ac:dyDescent="0.25"/>
  <cols>
    <col min="1" max="1" width="7.42578125" bestFit="1" customWidth="1"/>
    <col min="2" max="2" width="15" bestFit="1" customWidth="1"/>
    <col min="3" max="3" width="7.7109375" bestFit="1" customWidth="1"/>
    <col min="4" max="4" width="11.140625" bestFit="1" customWidth="1"/>
    <col min="5" max="5" width="5" bestFit="1" customWidth="1"/>
    <col min="6" max="6" width="14.5703125" bestFit="1" customWidth="1"/>
    <col min="7" max="7" width="5.28515625" bestFit="1" customWidth="1"/>
    <col min="8" max="8" width="6.5703125" bestFit="1" customWidth="1"/>
    <col min="9" max="9" width="6" bestFit="1" customWidth="1"/>
    <col min="10" max="10" width="5.5703125" bestFit="1" customWidth="1"/>
    <col min="11" max="11" width="9.5703125" style="48" customWidth="1"/>
  </cols>
  <sheetData>
    <row r="1" spans="1:11" ht="25.5" x14ac:dyDescent="0.25">
      <c r="A1" s="32" t="s">
        <v>215</v>
      </c>
      <c r="B1" s="33" t="s">
        <v>105</v>
      </c>
      <c r="C1" s="32" t="s">
        <v>106</v>
      </c>
      <c r="D1" s="32" t="s">
        <v>107</v>
      </c>
      <c r="E1" s="32" t="s">
        <v>108</v>
      </c>
      <c r="F1" s="32" t="s">
        <v>109</v>
      </c>
      <c r="G1" s="32" t="s">
        <v>406</v>
      </c>
      <c r="H1" s="32" t="s">
        <v>110</v>
      </c>
      <c r="I1" s="34" t="s">
        <v>403</v>
      </c>
      <c r="J1" s="34" t="s">
        <v>404</v>
      </c>
      <c r="K1" s="32" t="s">
        <v>441</v>
      </c>
    </row>
    <row r="2" spans="1:11" x14ac:dyDescent="0.25">
      <c r="A2" s="38">
        <v>1</v>
      </c>
      <c r="B2" s="39" t="s">
        <v>9</v>
      </c>
      <c r="C2" s="38" t="s">
        <v>10</v>
      </c>
      <c r="D2" s="38">
        <v>10301585</v>
      </c>
      <c r="E2" s="38">
        <v>6.2</v>
      </c>
      <c r="F2" s="38" t="s">
        <v>155</v>
      </c>
      <c r="G2" s="38">
        <v>30</v>
      </c>
      <c r="H2" s="38">
        <v>5.9</v>
      </c>
      <c r="I2" s="11">
        <v>37</v>
      </c>
      <c r="J2" s="11">
        <v>20</v>
      </c>
      <c r="K2" s="48">
        <f>G2*2</f>
        <v>60</v>
      </c>
    </row>
    <row r="3" spans="1:11" x14ac:dyDescent="0.25">
      <c r="A3" s="38">
        <v>2</v>
      </c>
      <c r="B3" s="39" t="s">
        <v>156</v>
      </c>
      <c r="C3" s="38" t="s">
        <v>157</v>
      </c>
      <c r="D3" s="38">
        <v>13300134</v>
      </c>
      <c r="E3" s="38">
        <v>6.7</v>
      </c>
      <c r="F3" s="38" t="s">
        <v>158</v>
      </c>
      <c r="G3" s="38">
        <v>26</v>
      </c>
      <c r="H3" s="38">
        <v>6.7</v>
      </c>
      <c r="I3" s="11">
        <v>34</v>
      </c>
      <c r="J3" s="11"/>
      <c r="K3" s="48">
        <f t="shared" ref="K3:K35" si="0">G3*2</f>
        <v>52</v>
      </c>
    </row>
    <row r="4" spans="1:11" x14ac:dyDescent="0.25">
      <c r="A4" s="38">
        <v>3</v>
      </c>
      <c r="B4" s="39" t="s">
        <v>22</v>
      </c>
      <c r="C4" s="38" t="s">
        <v>23</v>
      </c>
      <c r="D4" s="38">
        <v>9811578</v>
      </c>
      <c r="E4" s="38">
        <v>12.5</v>
      </c>
      <c r="F4" s="38" t="s">
        <v>159</v>
      </c>
      <c r="G4" s="38">
        <v>24</v>
      </c>
      <c r="H4" s="38">
        <v>12.2</v>
      </c>
      <c r="I4" s="11">
        <v>37</v>
      </c>
      <c r="J4" s="11">
        <v>30</v>
      </c>
      <c r="K4" s="48">
        <f t="shared" si="0"/>
        <v>48</v>
      </c>
    </row>
    <row r="5" spans="1:11" x14ac:dyDescent="0.25">
      <c r="A5" s="38">
        <v>4</v>
      </c>
      <c r="B5" s="39" t="s">
        <v>127</v>
      </c>
      <c r="C5" s="38" t="s">
        <v>125</v>
      </c>
      <c r="D5" s="38">
        <v>6800286</v>
      </c>
      <c r="E5" s="38">
        <v>7.1</v>
      </c>
      <c r="F5" s="38" t="s">
        <v>160</v>
      </c>
      <c r="G5" s="38">
        <v>23</v>
      </c>
      <c r="H5" s="38">
        <v>7.1</v>
      </c>
      <c r="I5" s="11">
        <v>31</v>
      </c>
      <c r="J5" s="11"/>
      <c r="K5" s="48">
        <f t="shared" si="0"/>
        <v>46</v>
      </c>
    </row>
    <row r="6" spans="1:11" x14ac:dyDescent="0.25">
      <c r="A6" s="38">
        <v>5</v>
      </c>
      <c r="B6" s="39" t="s">
        <v>3</v>
      </c>
      <c r="C6" s="38" t="s">
        <v>4</v>
      </c>
      <c r="D6" s="38">
        <v>4603398</v>
      </c>
      <c r="E6" s="38">
        <v>7.9</v>
      </c>
      <c r="F6" s="38" t="s">
        <v>161</v>
      </c>
      <c r="G6" s="38">
        <v>22</v>
      </c>
      <c r="H6" s="38">
        <v>7.9</v>
      </c>
      <c r="I6" s="11">
        <v>31</v>
      </c>
      <c r="J6" s="11"/>
      <c r="K6" s="48">
        <f t="shared" si="0"/>
        <v>44</v>
      </c>
    </row>
    <row r="7" spans="1:11" x14ac:dyDescent="0.25">
      <c r="A7" s="38">
        <v>6</v>
      </c>
      <c r="B7" s="39" t="s">
        <v>162</v>
      </c>
      <c r="C7" s="38" t="s">
        <v>163</v>
      </c>
      <c r="D7" s="38">
        <v>10000478</v>
      </c>
      <c r="E7" s="38">
        <v>13.4</v>
      </c>
      <c r="F7" s="38" t="s">
        <v>164</v>
      </c>
      <c r="G7" s="38">
        <v>22</v>
      </c>
      <c r="H7" s="38">
        <v>13.4</v>
      </c>
      <c r="I7" s="11">
        <v>36</v>
      </c>
      <c r="J7" s="11">
        <v>10</v>
      </c>
      <c r="K7" s="48">
        <f t="shared" si="0"/>
        <v>44</v>
      </c>
    </row>
    <row r="8" spans="1:11" x14ac:dyDescent="0.25">
      <c r="A8" s="38">
        <v>7</v>
      </c>
      <c r="B8" s="39" t="s">
        <v>152</v>
      </c>
      <c r="C8" s="38" t="s">
        <v>115</v>
      </c>
      <c r="D8" s="38">
        <v>12201010</v>
      </c>
      <c r="E8" s="38">
        <v>14.3</v>
      </c>
      <c r="F8" s="38" t="s">
        <v>29</v>
      </c>
      <c r="G8" s="38">
        <v>19</v>
      </c>
      <c r="H8" s="38">
        <v>14.6</v>
      </c>
      <c r="I8" s="11">
        <v>31</v>
      </c>
      <c r="J8" s="11"/>
      <c r="K8" s="48">
        <f t="shared" si="0"/>
        <v>38</v>
      </c>
    </row>
    <row r="9" spans="1:11" x14ac:dyDescent="0.25">
      <c r="A9" s="38">
        <v>8</v>
      </c>
      <c r="B9" s="39" t="s">
        <v>20</v>
      </c>
      <c r="C9" s="38" t="s">
        <v>18</v>
      </c>
      <c r="D9" s="38">
        <v>15400297</v>
      </c>
      <c r="E9" s="38">
        <v>10.9</v>
      </c>
      <c r="F9" s="38" t="s">
        <v>165</v>
      </c>
      <c r="G9" s="38">
        <v>17</v>
      </c>
      <c r="H9" s="38">
        <v>11.1</v>
      </c>
      <c r="I9" s="11">
        <v>29</v>
      </c>
      <c r="J9" s="11"/>
      <c r="K9" s="48">
        <f t="shared" si="0"/>
        <v>34</v>
      </c>
    </row>
    <row r="10" spans="1:11" x14ac:dyDescent="0.25">
      <c r="A10" s="38">
        <v>9</v>
      </c>
      <c r="B10" s="39" t="s">
        <v>129</v>
      </c>
      <c r="C10" s="38" t="s">
        <v>125</v>
      </c>
      <c r="D10" s="38">
        <v>6800272</v>
      </c>
      <c r="E10" s="38">
        <v>18.100000000000001</v>
      </c>
      <c r="F10" s="38" t="s">
        <v>166</v>
      </c>
      <c r="G10" s="38">
        <v>17</v>
      </c>
      <c r="H10" s="38">
        <v>17.8</v>
      </c>
      <c r="I10" s="11">
        <v>35</v>
      </c>
      <c r="J10" s="11">
        <v>10</v>
      </c>
      <c r="K10" s="48">
        <f t="shared" si="0"/>
        <v>34</v>
      </c>
    </row>
    <row r="11" spans="1:11" x14ac:dyDescent="0.25">
      <c r="A11" s="38">
        <v>10</v>
      </c>
      <c r="B11" s="39" t="s">
        <v>33</v>
      </c>
      <c r="C11" s="38" t="s">
        <v>34</v>
      </c>
      <c r="D11" s="38">
        <v>11102059</v>
      </c>
      <c r="E11" s="38">
        <v>7.3</v>
      </c>
      <c r="F11" s="38" t="s">
        <v>167</v>
      </c>
      <c r="G11" s="38">
        <v>17</v>
      </c>
      <c r="H11" s="38">
        <v>7.3</v>
      </c>
      <c r="I11" s="11">
        <v>25</v>
      </c>
      <c r="J11" s="11"/>
      <c r="K11" s="48">
        <f t="shared" si="0"/>
        <v>34</v>
      </c>
    </row>
    <row r="12" spans="1:11" x14ac:dyDescent="0.25">
      <c r="A12" s="38">
        <v>11</v>
      </c>
      <c r="B12" s="39" t="s">
        <v>66</v>
      </c>
      <c r="C12" s="38" t="s">
        <v>10</v>
      </c>
      <c r="D12" s="38">
        <v>10301446</v>
      </c>
      <c r="E12" s="38">
        <v>19.600000000000001</v>
      </c>
      <c r="F12" s="38" t="s">
        <v>168</v>
      </c>
      <c r="G12" s="38">
        <v>15</v>
      </c>
      <c r="H12" s="38">
        <v>19.600000000000001</v>
      </c>
      <c r="I12" s="11">
        <v>33</v>
      </c>
      <c r="J12" s="11"/>
      <c r="K12" s="48">
        <f t="shared" si="0"/>
        <v>30</v>
      </c>
    </row>
    <row r="13" spans="1:11" x14ac:dyDescent="0.25">
      <c r="A13" s="38">
        <v>12</v>
      </c>
      <c r="B13" s="39" t="s">
        <v>136</v>
      </c>
      <c r="C13" s="38" t="s">
        <v>115</v>
      </c>
      <c r="D13" s="38">
        <v>12201457</v>
      </c>
      <c r="E13" s="38">
        <v>22.1</v>
      </c>
      <c r="F13" s="38" t="s">
        <v>169</v>
      </c>
      <c r="G13" s="38">
        <v>15</v>
      </c>
      <c r="H13" s="38">
        <v>21.4</v>
      </c>
      <c r="I13" s="11">
        <v>39</v>
      </c>
      <c r="J13" s="11">
        <v>30</v>
      </c>
      <c r="K13" s="48">
        <f t="shared" si="0"/>
        <v>30</v>
      </c>
    </row>
    <row r="14" spans="1:11" x14ac:dyDescent="0.25">
      <c r="A14" s="38">
        <v>13</v>
      </c>
      <c r="B14" s="39" t="s">
        <v>170</v>
      </c>
      <c r="C14" s="38" t="s">
        <v>4</v>
      </c>
      <c r="D14" s="38">
        <v>4600009</v>
      </c>
      <c r="E14" s="38">
        <v>12.5</v>
      </c>
      <c r="F14" s="38" t="s">
        <v>171</v>
      </c>
      <c r="G14" s="38">
        <v>14</v>
      </c>
      <c r="H14" s="38">
        <v>12.5</v>
      </c>
      <c r="I14" s="11">
        <v>26</v>
      </c>
      <c r="J14" s="11"/>
      <c r="K14" s="48">
        <f t="shared" si="0"/>
        <v>28</v>
      </c>
    </row>
    <row r="15" spans="1:11" x14ac:dyDescent="0.25">
      <c r="A15" s="38">
        <v>14</v>
      </c>
      <c r="B15" s="39" t="s">
        <v>172</v>
      </c>
      <c r="C15" s="38" t="s">
        <v>173</v>
      </c>
      <c r="D15" s="38">
        <v>13900253</v>
      </c>
      <c r="E15" s="38">
        <v>19.3</v>
      </c>
      <c r="F15" s="38" t="s">
        <v>174</v>
      </c>
      <c r="G15" s="38">
        <v>13</v>
      </c>
      <c r="H15" s="38">
        <v>19.7</v>
      </c>
      <c r="I15" s="11">
        <v>30</v>
      </c>
      <c r="J15" s="11"/>
      <c r="K15" s="48">
        <f t="shared" si="0"/>
        <v>26</v>
      </c>
    </row>
    <row r="16" spans="1:11" x14ac:dyDescent="0.25">
      <c r="A16" s="38">
        <v>15</v>
      </c>
      <c r="B16" s="39" t="s">
        <v>175</v>
      </c>
      <c r="C16" s="38" t="s">
        <v>176</v>
      </c>
      <c r="D16" s="38">
        <v>22600013</v>
      </c>
      <c r="E16" s="38">
        <v>16.3</v>
      </c>
      <c r="F16" s="38" t="s">
        <v>177</v>
      </c>
      <c r="G16" s="38">
        <v>13</v>
      </c>
      <c r="H16" s="38">
        <v>17.3</v>
      </c>
      <c r="I16" s="11">
        <v>30</v>
      </c>
      <c r="J16" s="11"/>
      <c r="K16" s="48">
        <f t="shared" si="0"/>
        <v>26</v>
      </c>
    </row>
    <row r="17" spans="1:11" x14ac:dyDescent="0.25">
      <c r="A17" s="38">
        <v>16</v>
      </c>
      <c r="B17" s="39" t="s">
        <v>178</v>
      </c>
      <c r="C17" s="38" t="s">
        <v>1</v>
      </c>
      <c r="D17" s="38">
        <v>9200866</v>
      </c>
      <c r="E17" s="38">
        <v>21.8</v>
      </c>
      <c r="F17" s="38" t="s">
        <v>179</v>
      </c>
      <c r="G17" s="38">
        <v>12</v>
      </c>
      <c r="H17" s="38">
        <v>22.4</v>
      </c>
      <c r="I17" s="11">
        <v>30</v>
      </c>
      <c r="J17" s="11"/>
      <c r="K17" s="48">
        <f t="shared" si="0"/>
        <v>24</v>
      </c>
    </row>
    <row r="18" spans="1:11" x14ac:dyDescent="0.25">
      <c r="A18" s="38">
        <v>17</v>
      </c>
      <c r="B18" s="39" t="s">
        <v>180</v>
      </c>
      <c r="C18" s="38" t="s">
        <v>34</v>
      </c>
      <c r="D18" s="38">
        <v>11102750</v>
      </c>
      <c r="E18" s="38">
        <v>21.7</v>
      </c>
      <c r="F18" s="38" t="s">
        <v>181</v>
      </c>
      <c r="G18" s="38">
        <v>12</v>
      </c>
      <c r="H18" s="38">
        <v>21.9</v>
      </c>
      <c r="I18" s="11">
        <v>33</v>
      </c>
      <c r="J18" s="11"/>
      <c r="K18" s="48">
        <f t="shared" si="0"/>
        <v>24</v>
      </c>
    </row>
    <row r="19" spans="1:11" x14ac:dyDescent="0.25">
      <c r="A19" s="38">
        <v>18</v>
      </c>
      <c r="B19" s="39" t="s">
        <v>182</v>
      </c>
      <c r="C19" s="38" t="s">
        <v>183</v>
      </c>
      <c r="D19" s="38">
        <v>7000710</v>
      </c>
      <c r="E19" s="38">
        <v>19.7</v>
      </c>
      <c r="F19" s="38" t="s">
        <v>184</v>
      </c>
      <c r="G19" s="38">
        <v>11</v>
      </c>
      <c r="H19" s="38">
        <v>19.7</v>
      </c>
      <c r="I19" s="11">
        <v>30</v>
      </c>
      <c r="J19" s="11"/>
      <c r="K19" s="48">
        <f t="shared" si="0"/>
        <v>22</v>
      </c>
    </row>
    <row r="20" spans="1:11" x14ac:dyDescent="0.25">
      <c r="A20" s="38">
        <v>19</v>
      </c>
      <c r="B20" s="39" t="s">
        <v>185</v>
      </c>
      <c r="C20" s="38" t="s">
        <v>4</v>
      </c>
      <c r="D20" s="38">
        <v>4600831</v>
      </c>
      <c r="E20" s="38">
        <v>23.8</v>
      </c>
      <c r="F20" s="38" t="s">
        <v>186</v>
      </c>
      <c r="G20" s="38">
        <v>10</v>
      </c>
      <c r="H20" s="38">
        <v>24.1</v>
      </c>
      <c r="I20" s="11">
        <v>33</v>
      </c>
      <c r="J20" s="11"/>
      <c r="K20" s="48">
        <f t="shared" si="0"/>
        <v>20</v>
      </c>
    </row>
    <row r="21" spans="1:11" x14ac:dyDescent="0.25">
      <c r="A21" s="38">
        <v>20</v>
      </c>
      <c r="B21" s="39" t="s">
        <v>149</v>
      </c>
      <c r="C21" s="38" t="s">
        <v>115</v>
      </c>
      <c r="D21" s="38">
        <v>12201481</v>
      </c>
      <c r="E21" s="38">
        <v>28.1</v>
      </c>
      <c r="F21" s="38" t="s">
        <v>187</v>
      </c>
      <c r="G21" s="38">
        <v>10</v>
      </c>
      <c r="H21" s="38">
        <v>27.2</v>
      </c>
      <c r="I21" s="11">
        <v>32</v>
      </c>
      <c r="J21" s="11"/>
      <c r="K21" s="48">
        <f t="shared" si="0"/>
        <v>20</v>
      </c>
    </row>
    <row r="22" spans="1:11" x14ac:dyDescent="0.25">
      <c r="A22" s="38">
        <v>21</v>
      </c>
      <c r="B22" s="39" t="s">
        <v>14</v>
      </c>
      <c r="C22" s="38" t="s">
        <v>15</v>
      </c>
      <c r="D22" s="38">
        <v>5300717</v>
      </c>
      <c r="E22" s="38">
        <v>16.399999999999999</v>
      </c>
      <c r="F22" s="38" t="s">
        <v>188</v>
      </c>
      <c r="G22" s="38">
        <v>9</v>
      </c>
      <c r="H22" s="38">
        <v>16.399999999999999</v>
      </c>
      <c r="I22" s="11">
        <v>24</v>
      </c>
      <c r="J22" s="11"/>
      <c r="K22" s="48">
        <f t="shared" si="0"/>
        <v>18</v>
      </c>
    </row>
    <row r="23" spans="1:11" x14ac:dyDescent="0.25">
      <c r="A23" s="38">
        <v>22</v>
      </c>
      <c r="B23" s="39" t="s">
        <v>74</v>
      </c>
      <c r="C23" s="38" t="s">
        <v>15</v>
      </c>
      <c r="D23" s="38">
        <v>5300718</v>
      </c>
      <c r="E23" s="38">
        <v>23.4</v>
      </c>
      <c r="F23" s="38" t="s">
        <v>189</v>
      </c>
      <c r="G23" s="38">
        <v>9</v>
      </c>
      <c r="H23" s="38">
        <v>23.4</v>
      </c>
      <c r="I23" s="11">
        <v>31</v>
      </c>
      <c r="J23" s="11"/>
      <c r="K23" s="48">
        <f t="shared" si="0"/>
        <v>18</v>
      </c>
    </row>
    <row r="24" spans="1:11" x14ac:dyDescent="0.25">
      <c r="A24" s="38">
        <v>23</v>
      </c>
      <c r="B24" s="39" t="s">
        <v>190</v>
      </c>
      <c r="C24" s="38" t="s">
        <v>7</v>
      </c>
      <c r="D24" s="38">
        <v>18004769</v>
      </c>
      <c r="E24" s="38">
        <v>27.7</v>
      </c>
      <c r="F24" s="38" t="s">
        <v>191</v>
      </c>
      <c r="G24" s="38">
        <v>8</v>
      </c>
      <c r="H24" s="38">
        <v>28</v>
      </c>
      <c r="I24" s="11">
        <v>34</v>
      </c>
      <c r="J24" s="11">
        <v>10</v>
      </c>
      <c r="K24" s="48">
        <f t="shared" si="0"/>
        <v>16</v>
      </c>
    </row>
    <row r="25" spans="1:11" x14ac:dyDescent="0.25">
      <c r="A25" s="38">
        <v>24</v>
      </c>
      <c r="B25" s="39" t="s">
        <v>102</v>
      </c>
      <c r="C25" s="38" t="s">
        <v>103</v>
      </c>
      <c r="D25" s="38">
        <v>7100696</v>
      </c>
      <c r="E25" s="38">
        <v>30.9</v>
      </c>
      <c r="F25" s="38" t="s">
        <v>192</v>
      </c>
      <c r="G25" s="38">
        <v>7</v>
      </c>
      <c r="H25" s="38">
        <v>30.4</v>
      </c>
      <c r="I25" s="11">
        <v>38</v>
      </c>
      <c r="J25" s="11">
        <v>30</v>
      </c>
      <c r="K25" s="48">
        <f t="shared" si="0"/>
        <v>14</v>
      </c>
    </row>
    <row r="26" spans="1:11" x14ac:dyDescent="0.25">
      <c r="A26" s="38">
        <v>25</v>
      </c>
      <c r="B26" s="39" t="s">
        <v>193</v>
      </c>
      <c r="C26" s="38" t="s">
        <v>23</v>
      </c>
      <c r="D26" s="38">
        <v>9810348</v>
      </c>
      <c r="E26" s="38">
        <v>32.9</v>
      </c>
      <c r="F26" s="38" t="s">
        <v>194</v>
      </c>
      <c r="G26" s="38">
        <v>6</v>
      </c>
      <c r="H26" s="38">
        <v>32.9</v>
      </c>
      <c r="I26" s="11">
        <v>30</v>
      </c>
      <c r="J26" s="11"/>
      <c r="K26" s="48">
        <f t="shared" si="0"/>
        <v>12</v>
      </c>
    </row>
    <row r="27" spans="1:11" x14ac:dyDescent="0.25">
      <c r="A27" s="38">
        <v>26</v>
      </c>
      <c r="B27" s="39" t="s">
        <v>144</v>
      </c>
      <c r="C27" s="38" t="s">
        <v>23</v>
      </c>
      <c r="D27" s="38">
        <v>9804943</v>
      </c>
      <c r="E27" s="38">
        <v>24.1</v>
      </c>
      <c r="F27" s="38" t="s">
        <v>195</v>
      </c>
      <c r="G27" s="38">
        <v>5</v>
      </c>
      <c r="H27" s="38">
        <v>24.1</v>
      </c>
      <c r="I27" s="11">
        <v>19</v>
      </c>
      <c r="J27" s="11"/>
      <c r="K27" s="48">
        <f t="shared" si="0"/>
        <v>10</v>
      </c>
    </row>
    <row r="28" spans="1:11" x14ac:dyDescent="0.25">
      <c r="A28" s="38">
        <v>27</v>
      </c>
      <c r="B28" s="39" t="s">
        <v>196</v>
      </c>
      <c r="C28" s="38" t="s">
        <v>125</v>
      </c>
      <c r="D28" s="38">
        <v>6800867</v>
      </c>
      <c r="E28" s="38">
        <v>33.200000000000003</v>
      </c>
      <c r="F28" s="38" t="s">
        <v>197</v>
      </c>
      <c r="G28" s="38">
        <v>5</v>
      </c>
      <c r="H28" s="38">
        <v>33.4</v>
      </c>
      <c r="I28" s="11">
        <v>38</v>
      </c>
      <c r="J28" s="11">
        <v>20</v>
      </c>
      <c r="K28" s="48">
        <f t="shared" si="0"/>
        <v>10</v>
      </c>
    </row>
    <row r="29" spans="1:11" x14ac:dyDescent="0.25">
      <c r="A29" s="38">
        <v>28</v>
      </c>
      <c r="B29" s="39" t="s">
        <v>198</v>
      </c>
      <c r="C29" s="38" t="s">
        <v>199</v>
      </c>
      <c r="D29" s="38">
        <v>5600479</v>
      </c>
      <c r="E29" s="38">
        <v>16.399999999999999</v>
      </c>
      <c r="F29" s="38" t="s">
        <v>200</v>
      </c>
      <c r="G29" s="38">
        <v>5</v>
      </c>
      <c r="H29" s="38">
        <v>16.399999999999999</v>
      </c>
      <c r="I29" s="11">
        <v>20</v>
      </c>
      <c r="J29" s="11"/>
      <c r="K29" s="48">
        <f t="shared" si="0"/>
        <v>10</v>
      </c>
    </row>
    <row r="30" spans="1:11" x14ac:dyDescent="0.25">
      <c r="A30" s="38">
        <v>29</v>
      </c>
      <c r="B30" s="39" t="s">
        <v>201</v>
      </c>
      <c r="C30" s="38" t="s">
        <v>115</v>
      </c>
      <c r="D30" s="38">
        <v>12201620</v>
      </c>
      <c r="E30" s="38">
        <v>54</v>
      </c>
      <c r="F30" s="38" t="s">
        <v>202</v>
      </c>
      <c r="G30" s="38">
        <v>3</v>
      </c>
      <c r="H30" s="38">
        <v>54</v>
      </c>
      <c r="I30" s="11">
        <v>28</v>
      </c>
      <c r="J30" s="11"/>
      <c r="K30" s="48">
        <f t="shared" si="0"/>
        <v>6</v>
      </c>
    </row>
    <row r="31" spans="1:11" x14ac:dyDescent="0.25">
      <c r="A31" s="38" t="s">
        <v>203</v>
      </c>
      <c r="B31" s="39" t="s">
        <v>204</v>
      </c>
      <c r="C31" s="38" t="s">
        <v>205</v>
      </c>
      <c r="D31" s="38">
        <v>14000725</v>
      </c>
      <c r="E31" s="38">
        <v>28.6</v>
      </c>
      <c r="F31" s="38" t="s">
        <v>206</v>
      </c>
      <c r="G31" s="38">
        <v>2</v>
      </c>
      <c r="H31" s="38">
        <v>29.1</v>
      </c>
      <c r="I31" s="11">
        <v>29</v>
      </c>
      <c r="J31" s="11"/>
      <c r="K31" s="48">
        <f t="shared" si="0"/>
        <v>4</v>
      </c>
    </row>
    <row r="32" spans="1:11" x14ac:dyDescent="0.25">
      <c r="A32" s="38" t="s">
        <v>203</v>
      </c>
      <c r="B32" s="39" t="s">
        <v>207</v>
      </c>
      <c r="C32" s="38" t="s">
        <v>1</v>
      </c>
      <c r="D32" s="38">
        <v>9200336</v>
      </c>
      <c r="E32" s="38">
        <v>31.4</v>
      </c>
      <c r="F32" s="38" t="s">
        <v>208</v>
      </c>
      <c r="G32" s="38">
        <v>2</v>
      </c>
      <c r="H32" s="38">
        <v>31.4</v>
      </c>
      <c r="I32" s="11">
        <v>25</v>
      </c>
      <c r="J32" s="11"/>
      <c r="K32" s="48">
        <f t="shared" si="0"/>
        <v>4</v>
      </c>
    </row>
    <row r="33" spans="1:11" x14ac:dyDescent="0.25">
      <c r="A33" s="38" t="s">
        <v>203</v>
      </c>
      <c r="B33" s="39" t="s">
        <v>96</v>
      </c>
      <c r="C33" s="38" t="s">
        <v>15</v>
      </c>
      <c r="D33" s="38">
        <v>5300685</v>
      </c>
      <c r="E33" s="38">
        <v>29</v>
      </c>
      <c r="F33" s="38" t="s">
        <v>209</v>
      </c>
      <c r="G33" s="38">
        <v>2</v>
      </c>
      <c r="H33" s="38">
        <v>29.1</v>
      </c>
      <c r="I33" s="11">
        <v>26</v>
      </c>
      <c r="J33" s="11"/>
      <c r="K33" s="48">
        <f t="shared" si="0"/>
        <v>4</v>
      </c>
    </row>
    <row r="34" spans="1:11" x14ac:dyDescent="0.25">
      <c r="A34" s="38">
        <v>33</v>
      </c>
      <c r="B34" s="39" t="s">
        <v>210</v>
      </c>
      <c r="C34" s="38" t="s">
        <v>211</v>
      </c>
      <c r="D34" s="38">
        <v>9403676</v>
      </c>
      <c r="E34" s="38">
        <v>32.200000000000003</v>
      </c>
      <c r="F34" s="38" t="s">
        <v>212</v>
      </c>
      <c r="G34" s="38">
        <v>1</v>
      </c>
      <c r="H34" s="38">
        <v>32.200000000000003</v>
      </c>
      <c r="I34" s="11">
        <v>18</v>
      </c>
      <c r="J34" s="11"/>
      <c r="K34" s="48">
        <f t="shared" si="0"/>
        <v>2</v>
      </c>
    </row>
    <row r="35" spans="1:11" x14ac:dyDescent="0.25">
      <c r="A35" s="38">
        <v>34</v>
      </c>
      <c r="B35" s="39" t="s">
        <v>213</v>
      </c>
      <c r="C35" s="38" t="s">
        <v>80</v>
      </c>
      <c r="D35" s="38">
        <v>12503209</v>
      </c>
      <c r="E35" s="38">
        <v>54</v>
      </c>
      <c r="F35" s="38" t="s">
        <v>214</v>
      </c>
      <c r="G35" s="38">
        <v>1</v>
      </c>
      <c r="H35" s="38">
        <v>54</v>
      </c>
      <c r="I35" s="11">
        <v>7</v>
      </c>
      <c r="J35" s="11"/>
      <c r="K35" s="48">
        <f t="shared" si="0"/>
        <v>2</v>
      </c>
    </row>
  </sheetData>
  <hyperlinks>
    <hyperlink ref="B2" r:id="rId1" tooltip="OLIVA Jakub" display="https://www.cgf.cz/cz/turnaje/turnaje-vyhledavani/turnaj/vysledkova-listina-hrace?id=803204108&amp;categoryId=803204119&amp;golferId=645679867" xr:uid="{9FDD577A-C431-41B6-A25F-970ECE3B13C7}"/>
    <hyperlink ref="B3" r:id="rId2" tooltip="RAJMONT Matouš" display="https://www.cgf.cz/cz/turnaje/turnaje-vyhledavani/turnaj/vysledkova-listina-hrace?id=803204108&amp;categoryId=803204119&amp;golferId=27586696" xr:uid="{09D7ACAA-B782-4566-839F-2130A52309D4}"/>
    <hyperlink ref="B4" r:id="rId3" tooltip="JIROUŠ Martin" display="https://www.cgf.cz/cz/turnaje/turnaje-vyhledavani/turnaj/vysledkova-listina-hrace?id=803204108&amp;categoryId=803204119&amp;golferId=301908446" xr:uid="{0B6574DD-4F90-4136-B19B-9C309B8AEBD4}"/>
    <hyperlink ref="B5" r:id="rId4" tooltip="HRŮZA Tomáš" display="https://www.cgf.cz/cz/turnaje/turnaje-vyhledavani/turnaj/vysledkova-listina-hrace?id=803204108&amp;categoryId=803204119&amp;golferId=90638737" xr:uid="{0B9583BA-DFF7-4B96-84F1-ECBD20DE0D06}"/>
    <hyperlink ref="B6" r:id="rId5" tooltip="NOVÁK David" display="https://www.cgf.cz/cz/turnaje/turnaje-vyhledavani/turnaj/vysledkova-listina-hrace?id=803204108&amp;categoryId=803204119&amp;golferId=567839401" xr:uid="{B7C87C9B-ED98-40F6-92E8-47E976EDE13A}"/>
    <hyperlink ref="B7" r:id="rId6" tooltip="KRŇÁK Pavel" display="https://www.cgf.cz/cz/turnaje/turnaje-vyhledavani/turnaj/vysledkova-listina-hrace?id=803204108&amp;categoryId=803204119&amp;golferId=401201450" xr:uid="{F199AB23-2BAD-4618-B3A4-3D4D30A28850}"/>
    <hyperlink ref="B8" r:id="rId7" tooltip="URBAN Vladimír" display="https://www.cgf.cz/cz/turnaje/turnaje-vyhledavani/turnaj/vysledkova-listina-hrace?id=803204108&amp;categoryId=803204119&amp;golferId=457355288" xr:uid="{80666020-50C8-457F-98C7-BC323F6D9502}"/>
    <hyperlink ref="B9" r:id="rId8" tooltip="ZAPOTIL Zbyněk" display="https://www.cgf.cz/cz/turnaje/turnaje-vyhledavani/turnaj/vysledkova-listina-hrace?id=803204108&amp;categoryId=803204119&amp;golferId=63584174" xr:uid="{B1794F8E-A370-43DF-9429-9E924E0FE89F}"/>
    <hyperlink ref="B10" r:id="rId9" tooltip="VRBA Libor" display="https://www.cgf.cz/cz/turnaje/turnaje-vyhledavani/turnaj/vysledkova-listina-hrace?id=803204108&amp;categoryId=803204119&amp;golferId=27151958" xr:uid="{A80B4CC0-353F-4304-B02B-F3FA20058033}"/>
    <hyperlink ref="B11" r:id="rId10" tooltip="STÜNDL Dušan" display="https://www.cgf.cz/cz/turnaje/turnaje-vyhledavani/turnaj/vysledkova-listina-hrace?id=803204108&amp;categoryId=803204119&amp;golferId=289951770" xr:uid="{72400132-65FC-4F58-9C26-CB4A66890E40}"/>
    <hyperlink ref="B12" r:id="rId11" tooltip="MAXA Michal" display="https://www.cgf.cz/cz/turnaje/turnaje-vyhledavani/turnaj/vysledkova-listina-hrace?id=803204108&amp;categoryId=803204119&amp;golferId=61110747" xr:uid="{BA22C5E2-1B28-4BB0-BB0A-6449BC150D01}"/>
    <hyperlink ref="B13" r:id="rId12" tooltip="ČUS Martin" display="https://www.cgf.cz/cz/turnaje/turnaje-vyhledavani/turnaj/vysledkova-listina-hrace?id=803204108&amp;categoryId=803204119&amp;golferId=662118803" xr:uid="{276F82D4-E24C-42AD-BEE7-B41CAB1D3C12}"/>
    <hyperlink ref="B14" r:id="rId13" tooltip="MAZAČ Bohumil" display="https://www.cgf.cz/cz/turnaje/turnaje-vyhledavani/turnaj/vysledkova-listina-hrace?id=803204108&amp;categoryId=803204119&amp;golferId=63469236" xr:uid="{8AF0CFC5-8821-4425-8C1C-06098791D2F9}"/>
    <hyperlink ref="B15" r:id="rId14" tooltip="NOVÝ Stanislav" display="https://www.cgf.cz/cz/turnaje/turnaje-vyhledavani/turnaj/vysledkova-listina-hrace?id=803204108&amp;categoryId=803204119&amp;golferId=306286165" xr:uid="{959596BC-3078-401F-B449-4E4F98880C9F}"/>
    <hyperlink ref="B16" r:id="rId15" tooltip="NOVÝ Robert" display="https://www.cgf.cz/cz/turnaje/turnaje-vyhledavani/turnaj/vysledkova-listina-hrace?id=803204108&amp;categoryId=803204119&amp;golferId=46155187" xr:uid="{5E5F3316-7C2E-46F5-BACF-3B8C02136010}"/>
    <hyperlink ref="B17" r:id="rId16" tooltip="NOVÝ Karel" display="https://www.cgf.cz/cz/turnaje/turnaje-vyhledavani/turnaj/vysledkova-listina-hrace?id=803204108&amp;categoryId=803204119&amp;golferId=16868426" xr:uid="{9E331345-07EF-4D82-A472-8362F865A802}"/>
    <hyperlink ref="B18" r:id="rId17" tooltip="NOVÝ David" display="https://www.cgf.cz/cz/turnaje/turnaje-vyhledavani/turnaj/vysledkova-listina-hrace?id=803204108&amp;categoryId=803204119&amp;golferId=17095695" xr:uid="{92B14CF6-9FF3-4BE2-92B5-2403A3737125}"/>
    <hyperlink ref="B19" r:id="rId18" tooltip="SEIFERT Jan" display="https://www.cgf.cz/cz/turnaje/turnaje-vyhledavani/turnaj/vysledkova-listina-hrace?id=803204108&amp;categoryId=803204119&amp;golferId=542640033" xr:uid="{6ED27E01-0C08-48F0-ADC9-7F85C88A7959}"/>
    <hyperlink ref="B20" r:id="rId19" tooltip="SEDLÁK Jiří" display="https://www.cgf.cz/cz/turnaje/turnaje-vyhledavani/turnaj/vysledkova-listina-hrace?id=803204108&amp;categoryId=803204119&amp;golferId=11140039" xr:uid="{CDC3C2A9-8056-4EB8-83E0-040B8AC40926}"/>
    <hyperlink ref="B21" r:id="rId20" tooltip="VOJÁČEK Jakub" display="https://www.cgf.cz/cz/turnaje/turnaje-vyhledavani/turnaj/vysledkova-listina-hrace?id=803204108&amp;categoryId=803204119&amp;golferId=688722221" xr:uid="{EA17CC6B-BE69-4E22-A13B-D93F58D041AA}"/>
    <hyperlink ref="B22" r:id="rId21" tooltip="BENDA Oliver" display="https://www.cgf.cz/cz/turnaje/turnaje-vyhledavani/turnaj/vysledkova-listina-hrace?id=803204108&amp;categoryId=803204119&amp;golferId=5713989" xr:uid="{849C1365-6818-42AE-B413-B99B220F54A4}"/>
    <hyperlink ref="B23" r:id="rId22" tooltip="BENDA Milan" display="https://www.cgf.cz/cz/turnaje/turnaje-vyhledavani/turnaj/vysledkova-listina-hrace?id=803204108&amp;categoryId=803204119&amp;golferId=40232602" xr:uid="{E881628A-CB35-4463-BA55-305CEC478E10}"/>
    <hyperlink ref="B24" r:id="rId23" tooltip="SELLNER David" display="https://www.cgf.cz/cz/turnaje/turnaje-vyhledavani/turnaj/vysledkova-listina-hrace?id=803204108&amp;categoryId=803204119&amp;golferId=582427939" xr:uid="{AC4C596F-0E7D-446F-87A0-6B385DFC3292}"/>
    <hyperlink ref="B25" r:id="rId24" tooltip="FURCH Jan" display="https://www.cgf.cz/cz/turnaje/turnaje-vyhledavani/turnaj/vysledkova-listina-hrace?id=803204108&amp;categoryId=803204119&amp;golferId=444035383" xr:uid="{4B796B83-9481-45F7-AAC6-2A5D8A576828}"/>
    <hyperlink ref="B26" r:id="rId25" tooltip="KAISER Petr" display="https://www.cgf.cz/cz/turnaje/turnaje-vyhledavani/turnaj/vysledkova-listina-hrace?id=803204108&amp;categoryId=803204119&amp;golferId=410476408" xr:uid="{E2D2AA55-E7F1-4D52-8F3F-3A3415F54ED4}"/>
    <hyperlink ref="B27" r:id="rId26" tooltip="KROUPA Josef" display="https://www.cgf.cz/cz/turnaje/turnaje-vyhledavani/turnaj/vysledkova-listina-hrace?id=803204108&amp;categoryId=803204119&amp;golferId=450104451" xr:uid="{D0810479-C28C-4678-8F21-EA1BA132054F}"/>
    <hyperlink ref="B28" r:id="rId27" tooltip="JEŘÁBEK Michal" display="https://www.cgf.cz/cz/turnaje/turnaje-vyhledavani/turnaj/vysledkova-listina-hrace?id=803204108&amp;categoryId=803204119&amp;golferId=479087919" xr:uid="{16B52A01-8457-4ED7-BB99-18EC91C03320}"/>
    <hyperlink ref="B29" r:id="rId28" tooltip="KUTHAN Martin" display="https://www.cgf.cz/cz/turnaje/turnaje-vyhledavani/turnaj/vysledkova-listina-hrace?id=803204108&amp;categoryId=803204119&amp;golferId=335699657" xr:uid="{4393F9D1-4CCA-4A2A-8EC7-B0659774CAF9}"/>
    <hyperlink ref="B30" r:id="rId29" tooltip="NOVOTNÝ Zdeněk" display="https://www.cgf.cz/cz/turnaje/turnaje-vyhledavani/turnaj/vysledkova-listina-hrace?id=803204108&amp;categoryId=803204119&amp;golferId=597444795" xr:uid="{5C82DDD8-3168-4148-B6CE-FD383A490501}"/>
    <hyperlink ref="B31" r:id="rId30" tooltip="TUREK Milan" display="https://www.cgf.cz/cz/turnaje/turnaje-vyhledavani/turnaj/vysledkova-listina-hrace?id=803204108&amp;categoryId=803204119&amp;golferId=437062235" xr:uid="{335C8545-19BE-4715-A48E-5EE0F03441CA}"/>
    <hyperlink ref="B32" r:id="rId31" tooltip="ZELENKA Vladimír" display="https://www.cgf.cz/cz/turnaje/turnaje-vyhledavani/turnaj/vysledkova-listina-hrace?id=803204108&amp;categoryId=803204119&amp;golferId=66499771" xr:uid="{59580DCE-9A3A-4167-9E38-332F5448F472}"/>
    <hyperlink ref="B33" r:id="rId32" tooltip="JURIGA Pavel" display="https://www.cgf.cz/cz/turnaje/turnaje-vyhledavani/turnaj/vysledkova-listina-hrace?id=803204108&amp;categoryId=803204119&amp;golferId=12683492" xr:uid="{EC3C828C-9EF3-41EA-803C-0C821156F242}"/>
    <hyperlink ref="B34" r:id="rId33" tooltip="VEJVODA Zdeněk" display="https://www.cgf.cz/cz/turnaje/turnaje-vyhledavani/turnaj/vysledkova-listina-hrace?id=803204108&amp;categoryId=803204119&amp;golferId=25101881" xr:uid="{CA5FA9A4-2987-443F-8C65-1BFACF60A8F7}"/>
    <hyperlink ref="B35" r:id="rId34" tooltip="ŘEHOŘ Miroslav" display="https://www.cgf.cz/cz/turnaje/turnaje-vyhledavani/turnaj/vysledkova-listina-hrace?id=803204108&amp;categoryId=803204119&amp;golferId=815850419" xr:uid="{3742DD10-C354-4477-AC22-69CD1477E213}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8CCF7-2B1B-4A81-B8A9-6063B362DD6C}">
  <dimension ref="A1:J41"/>
  <sheetViews>
    <sheetView workbookViewId="0">
      <selection activeCell="J25" sqref="J25"/>
    </sheetView>
  </sheetViews>
  <sheetFormatPr defaultColWidth="34.42578125" defaultRowHeight="12.75" x14ac:dyDescent="0.2"/>
  <cols>
    <col min="1" max="1" width="9.7109375" style="29" bestFit="1" customWidth="1"/>
    <col min="2" max="2" width="20.7109375" style="29" bestFit="1" customWidth="1"/>
    <col min="3" max="3" width="10.42578125" style="29" bestFit="1" customWidth="1"/>
    <col min="4" max="4" width="18" style="29" bestFit="1" customWidth="1"/>
    <col min="5" max="5" width="7" style="29" bestFit="1" customWidth="1"/>
    <col min="6" max="6" width="18.7109375" style="29" bestFit="1" customWidth="1"/>
    <col min="7" max="7" width="8.42578125" style="29" bestFit="1" customWidth="1"/>
    <col min="8" max="8" width="10.85546875" style="29" bestFit="1" customWidth="1"/>
    <col min="9" max="9" width="6" style="29" bestFit="1" customWidth="1"/>
    <col min="10" max="10" width="5.5703125" style="29" bestFit="1" customWidth="1"/>
    <col min="11" max="16384" width="34.42578125" style="29"/>
  </cols>
  <sheetData>
    <row r="1" spans="1:10" x14ac:dyDescent="0.2">
      <c r="A1" s="32" t="s">
        <v>215</v>
      </c>
      <c r="B1" s="33" t="s">
        <v>105</v>
      </c>
      <c r="C1" s="32" t="s">
        <v>106</v>
      </c>
      <c r="D1" s="32" t="s">
        <v>107</v>
      </c>
      <c r="E1" s="32" t="s">
        <v>108</v>
      </c>
      <c r="F1" s="32" t="s">
        <v>109</v>
      </c>
      <c r="G1" s="32" t="s">
        <v>406</v>
      </c>
      <c r="H1" s="32" t="s">
        <v>110</v>
      </c>
      <c r="I1" s="34" t="s">
        <v>403</v>
      </c>
      <c r="J1" s="34" t="s">
        <v>404</v>
      </c>
    </row>
    <row r="2" spans="1:10" x14ac:dyDescent="0.2">
      <c r="A2" s="35">
        <v>1</v>
      </c>
      <c r="B2" s="36" t="s">
        <v>216</v>
      </c>
      <c r="C2" s="35" t="s">
        <v>18</v>
      </c>
      <c r="D2" s="35">
        <v>15400487</v>
      </c>
      <c r="E2" s="30">
        <v>1.8</v>
      </c>
      <c r="F2" s="30" t="s">
        <v>217</v>
      </c>
      <c r="G2" s="30">
        <v>37</v>
      </c>
      <c r="H2" s="30">
        <v>1.4</v>
      </c>
      <c r="I2" s="10">
        <v>37</v>
      </c>
    </row>
    <row r="3" spans="1:10" x14ac:dyDescent="0.2">
      <c r="A3" s="35">
        <v>2</v>
      </c>
      <c r="B3" s="36" t="s">
        <v>30</v>
      </c>
      <c r="C3" s="35" t="s">
        <v>31</v>
      </c>
      <c r="D3" s="35">
        <v>8500201</v>
      </c>
      <c r="E3" s="30">
        <v>6.1</v>
      </c>
      <c r="F3" s="30" t="s">
        <v>218</v>
      </c>
      <c r="G3" s="30">
        <v>30</v>
      </c>
      <c r="H3" s="30">
        <v>5.6</v>
      </c>
      <c r="I3" s="10">
        <v>40</v>
      </c>
      <c r="J3" s="29">
        <v>10</v>
      </c>
    </row>
    <row r="4" spans="1:10" x14ac:dyDescent="0.2">
      <c r="A4" s="35">
        <v>3</v>
      </c>
      <c r="B4" s="36" t="s">
        <v>219</v>
      </c>
      <c r="C4" s="35" t="s">
        <v>23</v>
      </c>
      <c r="D4" s="35">
        <v>9806648</v>
      </c>
      <c r="E4" s="30">
        <v>11.1</v>
      </c>
      <c r="F4" s="30" t="s">
        <v>220</v>
      </c>
      <c r="G4" s="30">
        <v>29</v>
      </c>
      <c r="H4" s="30">
        <v>10.1</v>
      </c>
      <c r="I4" s="10">
        <v>43</v>
      </c>
      <c r="J4" s="29">
        <v>30</v>
      </c>
    </row>
    <row r="5" spans="1:10" x14ac:dyDescent="0.2">
      <c r="A5" s="35">
        <v>4</v>
      </c>
      <c r="B5" s="36" t="s">
        <v>221</v>
      </c>
      <c r="C5" s="35" t="s">
        <v>222</v>
      </c>
      <c r="D5" s="35">
        <v>4700520</v>
      </c>
      <c r="E5" s="30">
        <v>11.6</v>
      </c>
      <c r="F5" s="30" t="s">
        <v>223</v>
      </c>
      <c r="G5" s="30">
        <v>28</v>
      </c>
      <c r="H5" s="30">
        <v>11.1</v>
      </c>
      <c r="I5" s="10">
        <v>40</v>
      </c>
      <c r="J5" s="29">
        <v>20</v>
      </c>
    </row>
    <row r="6" spans="1:10" x14ac:dyDescent="0.2">
      <c r="A6" s="35">
        <v>5</v>
      </c>
      <c r="B6" s="36" t="s">
        <v>224</v>
      </c>
      <c r="C6" s="35" t="s">
        <v>10</v>
      </c>
      <c r="D6" s="35">
        <v>10301580</v>
      </c>
      <c r="E6" s="30">
        <v>17.5</v>
      </c>
      <c r="F6" s="30" t="s">
        <v>225</v>
      </c>
      <c r="G6" s="30">
        <v>24</v>
      </c>
      <c r="H6" s="30">
        <v>16.600000000000001</v>
      </c>
      <c r="I6" s="10">
        <v>43</v>
      </c>
      <c r="J6" s="29">
        <v>30</v>
      </c>
    </row>
    <row r="7" spans="1:10" x14ac:dyDescent="0.2">
      <c r="A7" s="35">
        <v>6</v>
      </c>
      <c r="B7" s="36" t="s">
        <v>152</v>
      </c>
      <c r="C7" s="35" t="s">
        <v>115</v>
      </c>
      <c r="D7" s="35">
        <v>12201010</v>
      </c>
      <c r="E7" s="30">
        <v>14.6</v>
      </c>
      <c r="F7" s="30" t="s">
        <v>226</v>
      </c>
      <c r="G7" s="30">
        <v>23</v>
      </c>
      <c r="H7" s="30">
        <v>14.1</v>
      </c>
      <c r="I7" s="10">
        <v>37</v>
      </c>
    </row>
    <row r="8" spans="1:10" x14ac:dyDescent="0.2">
      <c r="A8" s="35">
        <v>7</v>
      </c>
      <c r="B8" s="36" t="s">
        <v>227</v>
      </c>
      <c r="C8" s="35" t="s">
        <v>1</v>
      </c>
      <c r="D8" s="35">
        <v>9201024</v>
      </c>
      <c r="E8" s="30">
        <v>14.8</v>
      </c>
      <c r="F8" s="30" t="s">
        <v>228</v>
      </c>
      <c r="G8" s="30">
        <v>23</v>
      </c>
      <c r="H8" s="30">
        <v>14.3</v>
      </c>
      <c r="I8" s="10">
        <v>38</v>
      </c>
    </row>
    <row r="9" spans="1:10" x14ac:dyDescent="0.2">
      <c r="A9" s="35">
        <v>8</v>
      </c>
      <c r="B9" s="36" t="s">
        <v>156</v>
      </c>
      <c r="C9" s="35" t="s">
        <v>157</v>
      </c>
      <c r="D9" s="35">
        <v>13300134</v>
      </c>
      <c r="E9" s="30">
        <v>6.7</v>
      </c>
      <c r="F9" s="30" t="s">
        <v>229</v>
      </c>
      <c r="G9" s="30">
        <v>22</v>
      </c>
      <c r="H9" s="30">
        <v>6.7</v>
      </c>
      <c r="I9" s="10">
        <v>28</v>
      </c>
    </row>
    <row r="10" spans="1:10" x14ac:dyDescent="0.2">
      <c r="A10" s="35">
        <v>9</v>
      </c>
      <c r="B10" s="36" t="s">
        <v>14</v>
      </c>
      <c r="C10" s="35" t="s">
        <v>15</v>
      </c>
      <c r="D10" s="35">
        <v>5300717</v>
      </c>
      <c r="E10" s="30">
        <v>16.399999999999999</v>
      </c>
      <c r="F10" s="30" t="s">
        <v>230</v>
      </c>
      <c r="G10" s="30">
        <v>22</v>
      </c>
      <c r="H10" s="30">
        <v>15.9</v>
      </c>
      <c r="I10" s="10">
        <v>37</v>
      </c>
    </row>
    <row r="11" spans="1:10" x14ac:dyDescent="0.2">
      <c r="A11" s="35">
        <v>10</v>
      </c>
      <c r="B11" s="36" t="s">
        <v>127</v>
      </c>
      <c r="C11" s="35" t="s">
        <v>125</v>
      </c>
      <c r="D11" s="35">
        <v>6800286</v>
      </c>
      <c r="E11" s="30">
        <v>7.1</v>
      </c>
      <c r="F11" s="30" t="s">
        <v>231</v>
      </c>
      <c r="G11" s="30">
        <v>21</v>
      </c>
      <c r="H11" s="30">
        <v>7.2</v>
      </c>
      <c r="I11" s="10">
        <v>31</v>
      </c>
    </row>
    <row r="12" spans="1:10" x14ac:dyDescent="0.2">
      <c r="A12" s="35">
        <v>11</v>
      </c>
      <c r="B12" s="36" t="s">
        <v>175</v>
      </c>
      <c r="C12" s="35" t="s">
        <v>176</v>
      </c>
      <c r="D12" s="35">
        <v>22600013</v>
      </c>
      <c r="E12" s="30">
        <v>16.7</v>
      </c>
      <c r="F12" s="30" t="s">
        <v>232</v>
      </c>
      <c r="G12" s="30">
        <v>21</v>
      </c>
      <c r="H12" s="30">
        <v>16.399999999999999</v>
      </c>
      <c r="I12" s="10">
        <v>36</v>
      </c>
    </row>
    <row r="13" spans="1:10" x14ac:dyDescent="0.2">
      <c r="A13" s="35">
        <v>12</v>
      </c>
      <c r="B13" s="36" t="s">
        <v>233</v>
      </c>
      <c r="C13" s="35" t="s">
        <v>28</v>
      </c>
      <c r="D13" s="35">
        <v>16402373</v>
      </c>
      <c r="E13" s="30">
        <v>14.4</v>
      </c>
      <c r="F13" s="30" t="s">
        <v>234</v>
      </c>
      <c r="G13" s="30">
        <v>20</v>
      </c>
      <c r="H13" s="30">
        <v>14.2</v>
      </c>
      <c r="I13" s="10">
        <v>34</v>
      </c>
    </row>
    <row r="14" spans="1:10" x14ac:dyDescent="0.2">
      <c r="A14" s="35">
        <v>13</v>
      </c>
      <c r="B14" s="36" t="s">
        <v>235</v>
      </c>
      <c r="C14" s="35" t="s">
        <v>222</v>
      </c>
      <c r="D14" s="35">
        <v>4700252</v>
      </c>
      <c r="E14" s="30">
        <v>9.9</v>
      </c>
      <c r="F14" s="30" t="s">
        <v>234</v>
      </c>
      <c r="G14" s="30">
        <v>20</v>
      </c>
      <c r="H14" s="30">
        <v>10</v>
      </c>
      <c r="I14" s="10">
        <v>34</v>
      </c>
    </row>
    <row r="15" spans="1:10" x14ac:dyDescent="0.2">
      <c r="A15" s="35">
        <v>14</v>
      </c>
      <c r="B15" s="36" t="s">
        <v>236</v>
      </c>
      <c r="C15" s="35" t="s">
        <v>237</v>
      </c>
      <c r="D15" s="35">
        <v>200695</v>
      </c>
      <c r="E15" s="30">
        <v>9.5</v>
      </c>
      <c r="F15" s="30" t="s">
        <v>238</v>
      </c>
      <c r="G15" s="30">
        <v>20</v>
      </c>
      <c r="H15" s="30">
        <v>10</v>
      </c>
      <c r="I15" s="10">
        <v>33</v>
      </c>
    </row>
    <row r="16" spans="1:10" x14ac:dyDescent="0.2">
      <c r="A16" s="35">
        <v>15</v>
      </c>
      <c r="B16" s="36" t="s">
        <v>239</v>
      </c>
      <c r="C16" s="35" t="s">
        <v>122</v>
      </c>
      <c r="D16" s="35">
        <v>20500291</v>
      </c>
      <c r="E16" s="30">
        <v>14.8</v>
      </c>
      <c r="F16" s="30" t="s">
        <v>240</v>
      </c>
      <c r="G16" s="30">
        <v>19</v>
      </c>
      <c r="H16" s="30">
        <v>15</v>
      </c>
      <c r="I16" s="10">
        <v>34</v>
      </c>
    </row>
    <row r="17" spans="1:10" x14ac:dyDescent="0.2">
      <c r="A17" s="35">
        <v>16</v>
      </c>
      <c r="B17" s="36" t="s">
        <v>241</v>
      </c>
      <c r="C17" s="35" t="s">
        <v>18</v>
      </c>
      <c r="D17" s="35">
        <v>15400455</v>
      </c>
      <c r="E17" s="30">
        <v>12.1</v>
      </c>
      <c r="F17" s="30" t="s">
        <v>242</v>
      </c>
      <c r="G17" s="30">
        <v>19</v>
      </c>
      <c r="H17" s="30">
        <v>12.1</v>
      </c>
      <c r="I17" s="10">
        <v>30</v>
      </c>
    </row>
    <row r="18" spans="1:10" x14ac:dyDescent="0.2">
      <c r="A18" s="35">
        <v>17</v>
      </c>
      <c r="B18" s="36" t="s">
        <v>87</v>
      </c>
      <c r="C18" s="35" t="s">
        <v>34</v>
      </c>
      <c r="D18" s="35">
        <v>11102725</v>
      </c>
      <c r="E18" s="30">
        <v>19.399999999999999</v>
      </c>
      <c r="F18" s="30" t="s">
        <v>243</v>
      </c>
      <c r="G18" s="30">
        <v>18</v>
      </c>
      <c r="H18" s="30">
        <v>18.899999999999999</v>
      </c>
      <c r="I18" s="10">
        <v>38</v>
      </c>
      <c r="J18" s="29">
        <v>20</v>
      </c>
    </row>
    <row r="19" spans="1:10" x14ac:dyDescent="0.2">
      <c r="A19" s="35">
        <v>18</v>
      </c>
      <c r="B19" s="36" t="s">
        <v>20</v>
      </c>
      <c r="C19" s="35" t="s">
        <v>18</v>
      </c>
      <c r="D19" s="35">
        <v>15400297</v>
      </c>
      <c r="E19" s="30">
        <v>11.1</v>
      </c>
      <c r="F19" s="30" t="s">
        <v>244</v>
      </c>
      <c r="G19" s="30">
        <v>18</v>
      </c>
      <c r="H19" s="30">
        <v>11.5</v>
      </c>
      <c r="I19" s="10">
        <v>33</v>
      </c>
    </row>
    <row r="20" spans="1:10" x14ac:dyDescent="0.2">
      <c r="A20" s="35">
        <v>19</v>
      </c>
      <c r="B20" s="36" t="s">
        <v>245</v>
      </c>
      <c r="C20" s="35" t="s">
        <v>23</v>
      </c>
      <c r="D20" s="35">
        <v>9802618</v>
      </c>
      <c r="E20" s="30">
        <v>20.6</v>
      </c>
      <c r="F20" s="30" t="s">
        <v>246</v>
      </c>
      <c r="G20" s="30">
        <v>17</v>
      </c>
      <c r="H20" s="30">
        <v>20.100000000000001</v>
      </c>
      <c r="I20" s="10">
        <v>38</v>
      </c>
      <c r="J20" s="29">
        <v>10</v>
      </c>
    </row>
    <row r="21" spans="1:10" x14ac:dyDescent="0.2">
      <c r="A21" s="35">
        <v>20</v>
      </c>
      <c r="B21" s="36" t="s">
        <v>247</v>
      </c>
      <c r="C21" s="35" t="s">
        <v>28</v>
      </c>
      <c r="D21" s="35">
        <v>16401294</v>
      </c>
      <c r="E21" s="30">
        <v>19.8</v>
      </c>
      <c r="F21" s="30" t="s">
        <v>248</v>
      </c>
      <c r="G21" s="30">
        <v>16</v>
      </c>
      <c r="H21" s="30">
        <v>21</v>
      </c>
      <c r="I21" s="10">
        <v>31</v>
      </c>
    </row>
    <row r="22" spans="1:10" x14ac:dyDescent="0.2">
      <c r="A22" s="35">
        <v>21</v>
      </c>
      <c r="B22" s="36" t="s">
        <v>249</v>
      </c>
      <c r="C22" s="35" t="s">
        <v>23</v>
      </c>
      <c r="D22" s="35">
        <v>9809814</v>
      </c>
      <c r="E22" s="30">
        <v>20</v>
      </c>
      <c r="F22" s="30" t="s">
        <v>250</v>
      </c>
      <c r="G22" s="30">
        <v>16</v>
      </c>
      <c r="H22" s="30">
        <v>20</v>
      </c>
      <c r="I22" s="10">
        <v>36</v>
      </c>
    </row>
    <row r="23" spans="1:10" x14ac:dyDescent="0.2">
      <c r="A23" s="35">
        <v>22</v>
      </c>
      <c r="B23" s="36" t="s">
        <v>129</v>
      </c>
      <c r="C23" s="35" t="s">
        <v>125</v>
      </c>
      <c r="D23" s="35">
        <v>6800272</v>
      </c>
      <c r="E23" s="30">
        <v>18.100000000000001</v>
      </c>
      <c r="F23" s="30" t="s">
        <v>251</v>
      </c>
      <c r="G23" s="30">
        <v>16</v>
      </c>
      <c r="H23" s="30">
        <v>18.100000000000001</v>
      </c>
      <c r="I23" s="10">
        <v>34</v>
      </c>
    </row>
    <row r="24" spans="1:10" x14ac:dyDescent="0.2">
      <c r="A24" s="35">
        <v>23</v>
      </c>
      <c r="B24" s="36" t="s">
        <v>252</v>
      </c>
      <c r="C24" s="35" t="s">
        <v>253</v>
      </c>
      <c r="D24" s="35">
        <v>301372</v>
      </c>
      <c r="E24" s="30">
        <v>12.8</v>
      </c>
      <c r="F24" s="30" t="s">
        <v>254</v>
      </c>
      <c r="G24" s="30">
        <v>16</v>
      </c>
      <c r="H24" s="30">
        <v>12.8</v>
      </c>
      <c r="I24" s="10">
        <v>27</v>
      </c>
    </row>
    <row r="25" spans="1:10" x14ac:dyDescent="0.2">
      <c r="A25" s="35">
        <v>24</v>
      </c>
      <c r="B25" s="36" t="s">
        <v>66</v>
      </c>
      <c r="C25" s="35" t="s">
        <v>10</v>
      </c>
      <c r="D25" s="35">
        <v>10301446</v>
      </c>
      <c r="E25" s="30">
        <v>19.600000000000001</v>
      </c>
      <c r="F25" s="30" t="s">
        <v>168</v>
      </c>
      <c r="G25" s="30">
        <v>15</v>
      </c>
      <c r="H25" s="30">
        <v>19.899999999999999</v>
      </c>
      <c r="I25" s="10">
        <v>33</v>
      </c>
      <c r="J25" s="29">
        <v>20</v>
      </c>
    </row>
    <row r="26" spans="1:10" x14ac:dyDescent="0.2">
      <c r="A26" s="35">
        <v>25</v>
      </c>
      <c r="B26" s="36" t="s">
        <v>255</v>
      </c>
      <c r="C26" s="35" t="s">
        <v>7</v>
      </c>
      <c r="D26" s="35">
        <v>18004154</v>
      </c>
      <c r="E26" s="30">
        <v>20.5</v>
      </c>
      <c r="F26" s="30" t="s">
        <v>179</v>
      </c>
      <c r="G26" s="30">
        <v>12</v>
      </c>
      <c r="H26" s="30">
        <v>20.9</v>
      </c>
      <c r="I26" s="10">
        <v>30</v>
      </c>
    </row>
    <row r="27" spans="1:10" x14ac:dyDescent="0.2">
      <c r="A27" s="35">
        <v>26</v>
      </c>
      <c r="B27" s="36" t="s">
        <v>144</v>
      </c>
      <c r="C27" s="35" t="s">
        <v>23</v>
      </c>
      <c r="D27" s="35">
        <v>9804943</v>
      </c>
      <c r="E27" s="30">
        <v>24.1</v>
      </c>
      <c r="F27" s="30" t="s">
        <v>256</v>
      </c>
      <c r="G27" s="30">
        <v>12</v>
      </c>
      <c r="H27" s="30">
        <v>24.2</v>
      </c>
      <c r="I27" s="10">
        <v>36</v>
      </c>
    </row>
    <row r="28" spans="1:10" x14ac:dyDescent="0.2">
      <c r="A28" s="35">
        <v>27</v>
      </c>
      <c r="B28" s="36" t="s">
        <v>257</v>
      </c>
      <c r="C28" s="35" t="s">
        <v>23</v>
      </c>
      <c r="D28" s="35">
        <v>9809040</v>
      </c>
      <c r="E28" s="30">
        <v>19.7</v>
      </c>
      <c r="F28" s="30" t="s">
        <v>258</v>
      </c>
      <c r="G28" s="30">
        <v>11</v>
      </c>
      <c r="H28" s="30">
        <v>19.7</v>
      </c>
      <c r="I28" s="10">
        <v>28</v>
      </c>
    </row>
    <row r="29" spans="1:10" x14ac:dyDescent="0.2">
      <c r="A29" s="35">
        <v>28</v>
      </c>
      <c r="B29" s="36" t="s">
        <v>259</v>
      </c>
      <c r="C29" s="35" t="s">
        <v>83</v>
      </c>
      <c r="D29" s="35">
        <v>801713</v>
      </c>
      <c r="E29" s="30">
        <v>28.3</v>
      </c>
      <c r="F29" s="30" t="s">
        <v>260</v>
      </c>
      <c r="G29" s="30">
        <v>11</v>
      </c>
      <c r="H29" s="30">
        <v>27.7</v>
      </c>
      <c r="I29" s="10">
        <v>37</v>
      </c>
      <c r="J29" s="29">
        <v>30</v>
      </c>
    </row>
    <row r="30" spans="1:10" x14ac:dyDescent="0.2">
      <c r="A30" s="35">
        <v>29</v>
      </c>
      <c r="B30" s="36" t="s">
        <v>172</v>
      </c>
      <c r="C30" s="35" t="s">
        <v>173</v>
      </c>
      <c r="D30" s="35">
        <v>13900253</v>
      </c>
      <c r="E30" s="30">
        <v>22.1</v>
      </c>
      <c r="F30" s="30" t="s">
        <v>261</v>
      </c>
      <c r="G30" s="30">
        <v>11</v>
      </c>
      <c r="H30" s="30">
        <v>22.5</v>
      </c>
      <c r="I30" s="10">
        <v>33</v>
      </c>
    </row>
    <row r="31" spans="1:10" x14ac:dyDescent="0.2">
      <c r="A31" s="35">
        <v>30</v>
      </c>
      <c r="B31" s="36" t="s">
        <v>180</v>
      </c>
      <c r="C31" s="35" t="s">
        <v>34</v>
      </c>
      <c r="D31" s="35">
        <v>11102750</v>
      </c>
      <c r="E31" s="30">
        <v>22.1</v>
      </c>
      <c r="F31" s="30" t="s">
        <v>262</v>
      </c>
      <c r="G31" s="30">
        <v>11</v>
      </c>
      <c r="H31" s="30">
        <v>22.1</v>
      </c>
      <c r="I31" s="10">
        <v>31</v>
      </c>
    </row>
    <row r="32" spans="1:10" x14ac:dyDescent="0.2">
      <c r="A32" s="35">
        <v>31</v>
      </c>
      <c r="B32" s="36" t="s">
        <v>263</v>
      </c>
      <c r="C32" s="35" t="s">
        <v>7</v>
      </c>
      <c r="D32" s="35">
        <v>18004151</v>
      </c>
      <c r="E32" s="30">
        <v>20.9</v>
      </c>
      <c r="F32" s="30" t="s">
        <v>264</v>
      </c>
      <c r="G32" s="30">
        <v>11</v>
      </c>
      <c r="H32" s="30">
        <v>21.1</v>
      </c>
      <c r="I32" s="10">
        <v>31</v>
      </c>
    </row>
    <row r="33" spans="1:9" x14ac:dyDescent="0.2">
      <c r="A33" s="35">
        <v>32</v>
      </c>
      <c r="B33" s="36" t="s">
        <v>136</v>
      </c>
      <c r="C33" s="35" t="s">
        <v>115</v>
      </c>
      <c r="D33" s="35">
        <v>12201457</v>
      </c>
      <c r="E33" s="30">
        <v>21.4</v>
      </c>
      <c r="F33" s="30" t="s">
        <v>265</v>
      </c>
      <c r="G33" s="30">
        <v>9</v>
      </c>
      <c r="H33" s="30">
        <v>21.4</v>
      </c>
      <c r="I33" s="10">
        <v>31</v>
      </c>
    </row>
    <row r="34" spans="1:9" x14ac:dyDescent="0.2">
      <c r="A34" s="35">
        <v>33</v>
      </c>
      <c r="B34" s="36" t="s">
        <v>91</v>
      </c>
      <c r="C34" s="35" t="s">
        <v>31</v>
      </c>
      <c r="D34" s="35">
        <v>8500143</v>
      </c>
      <c r="E34" s="30">
        <v>26.3</v>
      </c>
      <c r="F34" s="30" t="s">
        <v>266</v>
      </c>
      <c r="G34" s="30">
        <v>9</v>
      </c>
      <c r="H34" s="30">
        <v>26.8</v>
      </c>
      <c r="I34" s="10">
        <v>32</v>
      </c>
    </row>
    <row r="35" spans="1:9" x14ac:dyDescent="0.2">
      <c r="A35" s="35">
        <v>34</v>
      </c>
      <c r="B35" s="36" t="s">
        <v>267</v>
      </c>
      <c r="C35" s="35" t="s">
        <v>125</v>
      </c>
      <c r="D35" s="35">
        <v>6801379</v>
      </c>
      <c r="E35" s="30">
        <v>18.899999999999999</v>
      </c>
      <c r="F35" s="30" t="s">
        <v>268</v>
      </c>
      <c r="G35" s="30">
        <v>9</v>
      </c>
      <c r="H35" s="30">
        <v>19.399999999999999</v>
      </c>
      <c r="I35" s="10">
        <v>27</v>
      </c>
    </row>
    <row r="36" spans="1:9" x14ac:dyDescent="0.2">
      <c r="A36" s="35">
        <v>35</v>
      </c>
      <c r="B36" s="36" t="s">
        <v>193</v>
      </c>
      <c r="C36" s="35" t="s">
        <v>23</v>
      </c>
      <c r="D36" s="35">
        <v>9810348</v>
      </c>
      <c r="E36" s="30">
        <v>31.9</v>
      </c>
      <c r="F36" s="30" t="s">
        <v>269</v>
      </c>
      <c r="G36" s="30">
        <v>8</v>
      </c>
      <c r="H36" s="30">
        <v>31.9</v>
      </c>
      <c r="I36" s="10">
        <v>30</v>
      </c>
    </row>
    <row r="37" spans="1:9" x14ac:dyDescent="0.2">
      <c r="A37" s="35">
        <v>36</v>
      </c>
      <c r="B37" s="36" t="s">
        <v>74</v>
      </c>
      <c r="C37" s="35" t="s">
        <v>15</v>
      </c>
      <c r="D37" s="35">
        <v>5300718</v>
      </c>
      <c r="E37" s="30">
        <v>23.4</v>
      </c>
      <c r="F37" s="30" t="s">
        <v>270</v>
      </c>
      <c r="G37" s="30">
        <v>8</v>
      </c>
      <c r="H37" s="30">
        <v>23.5</v>
      </c>
      <c r="I37" s="10">
        <v>29</v>
      </c>
    </row>
    <row r="38" spans="1:9" x14ac:dyDescent="0.2">
      <c r="A38" s="35">
        <v>37</v>
      </c>
      <c r="B38" s="36" t="s">
        <v>271</v>
      </c>
      <c r="C38" s="35" t="s">
        <v>272</v>
      </c>
      <c r="D38" s="35">
        <v>16500473</v>
      </c>
      <c r="E38" s="30">
        <v>19.7</v>
      </c>
      <c r="F38" s="30" t="s">
        <v>273</v>
      </c>
      <c r="G38" s="30">
        <v>7</v>
      </c>
      <c r="H38" s="30">
        <v>20</v>
      </c>
      <c r="I38" s="10">
        <v>23</v>
      </c>
    </row>
    <row r="39" spans="1:9" x14ac:dyDescent="0.2">
      <c r="A39" s="35">
        <v>38</v>
      </c>
      <c r="B39" s="36" t="s">
        <v>96</v>
      </c>
      <c r="C39" s="35" t="s">
        <v>15</v>
      </c>
      <c r="D39" s="35">
        <v>5300685</v>
      </c>
      <c r="E39" s="30">
        <v>29.1</v>
      </c>
      <c r="F39" s="30" t="s">
        <v>274</v>
      </c>
      <c r="G39" s="30">
        <v>1</v>
      </c>
      <c r="H39" s="30">
        <v>29.1</v>
      </c>
      <c r="I39" s="10">
        <v>17</v>
      </c>
    </row>
    <row r="40" spans="1:9" x14ac:dyDescent="0.2">
      <c r="A40" s="35" t="s">
        <v>275</v>
      </c>
      <c r="B40" s="36" t="s">
        <v>276</v>
      </c>
      <c r="C40" s="35" t="s">
        <v>277</v>
      </c>
      <c r="D40" s="35">
        <v>902502</v>
      </c>
      <c r="E40" s="30">
        <v>23.8</v>
      </c>
      <c r="F40" s="30" t="s">
        <v>153</v>
      </c>
      <c r="G40" s="30" t="s">
        <v>154</v>
      </c>
      <c r="H40" s="30"/>
      <c r="I40" s="10">
        <v>0</v>
      </c>
    </row>
    <row r="41" spans="1:9" x14ac:dyDescent="0.2">
      <c r="A41" s="35" t="s">
        <v>275</v>
      </c>
      <c r="B41" s="36" t="s">
        <v>278</v>
      </c>
      <c r="C41" s="35" t="s">
        <v>125</v>
      </c>
      <c r="D41" s="35">
        <v>6800701</v>
      </c>
      <c r="E41" s="30">
        <v>15.4</v>
      </c>
      <c r="F41" s="30" t="s">
        <v>153</v>
      </c>
      <c r="G41" s="30" t="s">
        <v>154</v>
      </c>
      <c r="H41" s="10"/>
      <c r="I41" s="10">
        <v>0</v>
      </c>
    </row>
  </sheetData>
  <hyperlinks>
    <hyperlink ref="B2" r:id="rId1" tooltip="MAREŠ Jakub" display="https://www.cgf.cz/cz/turnaje/turnaje-vyhledavani/turnaj/vysledkova-listina-hrace?id=828970253&amp;categoryId=828970274&amp;golferId=77463853" xr:uid="{6F0BB04A-CAD8-4EA2-9AF3-152EA77F96CB}"/>
    <hyperlink ref="B3" r:id="rId2" tooltip="JARKOVSKÝ Jaroslav" display="https://www.cgf.cz/cz/turnaje/turnaje-vyhledavani/turnaj/vysledkova-listina-hrace?id=828970253&amp;categoryId=828970274&amp;golferId=1952279" xr:uid="{9DBA3B73-7014-4CAF-ABB3-80FCB763253E}"/>
    <hyperlink ref="B4" r:id="rId3" tooltip="LIN Alton Heng-Cheng" display="https://www.cgf.cz/cz/turnaje/turnaje-vyhledavani/turnaj/vysledkova-listina-hrace?id=828970253&amp;categoryId=828970274&amp;golferId=489072778" xr:uid="{71715965-C85F-4B9C-AE37-E1B64D80E1A9}"/>
    <hyperlink ref="B5" r:id="rId4" tooltip="HUCL Jiří" display="https://www.cgf.cz/cz/turnaje/turnaje-vyhledavani/turnaj/vysledkova-listina-hrace?id=828970253&amp;categoryId=828970274&amp;golferId=35488800" xr:uid="{BFF11493-CBA6-46E7-B037-089CDC138B60}"/>
    <hyperlink ref="B6" r:id="rId5" tooltip="JANEČEK Aleš" display="https://www.cgf.cz/cz/turnaje/turnaje-vyhledavani/turnaj/vysledkova-listina-hrace?id=828970253&amp;categoryId=828970274&amp;golferId=649842620" xr:uid="{EF2B372B-23C5-41B7-BCE5-E6782BB6DD6F}"/>
    <hyperlink ref="B7" r:id="rId6" tooltip="URBAN Vladimír" display="https://www.cgf.cz/cz/turnaje/turnaje-vyhledavani/turnaj/vysledkova-listina-hrace?id=828970253&amp;categoryId=828970274&amp;golferId=457355288" xr:uid="{495E6415-CE04-4DC3-A60C-DB91A52EC601}"/>
    <hyperlink ref="B8" r:id="rId7" tooltip="PRESSL Martin" display="https://www.cgf.cz/cz/turnaje/turnaje-vyhledavani/turnaj/vysledkova-listina-hrace?id=828970253&amp;categoryId=828970274&amp;golferId=101185639" xr:uid="{ED311F6F-DC10-4BF6-8820-40316BAD8E92}"/>
    <hyperlink ref="B9" r:id="rId8" tooltip="RAJMONT Matouš" display="https://www.cgf.cz/cz/turnaje/turnaje-vyhledavani/turnaj/vysledkova-listina-hrace?id=828970253&amp;categoryId=828970274&amp;golferId=27586696" xr:uid="{C52B7240-7F2E-4CD0-866D-3F28C038EA39}"/>
    <hyperlink ref="B10" r:id="rId9" tooltip="BENDA Oliver" display="https://www.cgf.cz/cz/turnaje/turnaje-vyhledavani/turnaj/vysledkova-listina-hrace?id=828970253&amp;categoryId=828970274&amp;golferId=5713989" xr:uid="{8435CC64-EDBB-4C1A-B221-ACCBD4765533}"/>
    <hyperlink ref="B11" r:id="rId10" tooltip="HRŮZA Tomáš" display="https://www.cgf.cz/cz/turnaje/turnaje-vyhledavani/turnaj/vysledkova-listina-hrace?id=828970253&amp;categoryId=828970274&amp;golferId=90638737" xr:uid="{D130DBA3-3A60-4349-A326-B773CA53BE89}"/>
    <hyperlink ref="B12" r:id="rId11" tooltip="NOVÝ Robert" display="https://www.cgf.cz/cz/turnaje/turnaje-vyhledavani/turnaj/vysledkova-listina-hrace?id=828970253&amp;categoryId=828970274&amp;golferId=46155187" xr:uid="{113BA0C4-2BE1-4CA3-BC96-AB1DD93169E3}"/>
    <hyperlink ref="B13" r:id="rId12" tooltip="ACHAC Libor" display="https://www.cgf.cz/cz/turnaje/turnaje-vyhledavani/turnaj/vysledkova-listina-hrace?id=828970253&amp;categoryId=828970274&amp;golferId=166941190" xr:uid="{2E1DACA8-AB43-4D15-B53F-2C812FF60432}"/>
    <hyperlink ref="B14" r:id="rId13" tooltip="HODA Ivan" display="https://www.cgf.cz/cz/turnaje/turnaje-vyhledavani/turnaj/vysledkova-listina-hrace?id=828970253&amp;categoryId=828970274&amp;golferId=99475143" xr:uid="{41E1B331-BF08-4AC3-8C3A-6918A533CE77}"/>
    <hyperlink ref="B15" r:id="rId14" tooltip="SKLENÁŘ Jan" display="https://www.cgf.cz/cz/turnaje/turnaje-vyhledavani/turnaj/vysledkova-listina-hrace?id=828970253&amp;categoryId=828970274&amp;golferId=83938049" xr:uid="{7E9666D7-DC5E-48BB-8620-1DCFF607B574}"/>
    <hyperlink ref="B16" r:id="rId15" tooltip="MUŽÁTKO Radek" display="https://www.cgf.cz/cz/turnaje/turnaje-vyhledavani/turnaj/vysledkova-listina-hrace?id=828970253&amp;categoryId=828970274&amp;golferId=358709693" xr:uid="{65363D58-3A2D-4A2D-AE3B-CA2C7AE9866B}"/>
    <hyperlink ref="B17" r:id="rId16" tooltip="KOCÍK Petr" display="https://www.cgf.cz/cz/turnaje/turnaje-vyhledavani/turnaj/vysledkova-listina-hrace?id=828970253&amp;categoryId=828970274&amp;golferId=303974418" xr:uid="{3AF349B8-742C-4A03-AD4E-29207AAF787C}"/>
    <hyperlink ref="B18" r:id="rId17" tooltip="ZADÁK Roman" display="https://www.cgf.cz/cz/turnaje/turnaje-vyhledavani/turnaj/vysledkova-listina-hrace?id=828970253&amp;categoryId=828970274&amp;golferId=367707855" xr:uid="{129A5E6D-71CF-4014-8627-256B8E896C26}"/>
    <hyperlink ref="B19" r:id="rId18" tooltip="ZAPOTIL Zbyněk" display="https://www.cgf.cz/cz/turnaje/turnaje-vyhledavani/turnaj/vysledkova-listina-hrace?id=828970253&amp;categoryId=828970274&amp;golferId=63584174" xr:uid="{99289146-7181-41C7-A36D-33B435AB3347}"/>
    <hyperlink ref="B20" r:id="rId19" tooltip="KOČÍ Richard" display="https://www.cgf.cz/cz/turnaje/turnaje-vyhledavani/turnaj/vysledkova-listina-hrace?id=828970253&amp;categoryId=828970274&amp;golferId=325341484" xr:uid="{5843CF64-3D46-40CC-9BA8-D92CEB125E17}"/>
    <hyperlink ref="B21" r:id="rId20" tooltip="VRÁNA Jakub" display="https://www.cgf.cz/cz/turnaje/turnaje-vyhledavani/turnaj/vysledkova-listina-hrace?id=828970253&amp;categoryId=828970274&amp;golferId=484873762" xr:uid="{E9CF0B7D-6532-4954-8EA0-E0A1F1BC3B83}"/>
    <hyperlink ref="B22" r:id="rId21" tooltip="ŽENÍŠEK Martin" display="https://www.cgf.cz/cz/turnaje/turnaje-vyhledavani/turnaj/vysledkova-listina-hrace?id=828970253&amp;categoryId=828970274&amp;golferId=655251587" xr:uid="{2C8682C6-FDCD-435B-89AA-22E8C6A8EBCD}"/>
    <hyperlink ref="B23" r:id="rId22" tooltip="VRBA Libor" display="https://www.cgf.cz/cz/turnaje/turnaje-vyhledavani/turnaj/vysledkova-listina-hrace?id=828970253&amp;categoryId=828970274&amp;golferId=27151958" xr:uid="{786A2636-185D-40DC-B090-8A11C59C2133}"/>
    <hyperlink ref="B24" r:id="rId23" tooltip="ZAMRZLA David" display="https://www.cgf.cz/cz/turnaje/turnaje-vyhledavani/turnaj/vysledkova-listina-hrace?id=828970253&amp;categoryId=828970274&amp;golferId=76912565" xr:uid="{DBED509A-DA8B-45CA-A562-2049B728E6BB}"/>
    <hyperlink ref="B25" r:id="rId24" tooltip="MAXA Michal" display="https://www.cgf.cz/cz/turnaje/turnaje-vyhledavani/turnaj/vysledkova-listina-hrace?id=828970253&amp;categoryId=828970274&amp;golferId=61110747" xr:uid="{57A5EE0B-9CA5-430B-BDE5-53B44C33987F}"/>
    <hyperlink ref="B26" r:id="rId25" tooltip="DRÁBEK Jakub" display="https://www.cgf.cz/cz/turnaje/turnaje-vyhledavani/turnaj/vysledkova-listina-hrace?id=828970253&amp;categoryId=828970274&amp;golferId=329301750" xr:uid="{DB9EF6D4-00D8-4823-996A-10E1AA8CF3C6}"/>
    <hyperlink ref="B27" r:id="rId26" tooltip="KROUPA Josef" display="https://www.cgf.cz/cz/turnaje/turnaje-vyhledavani/turnaj/vysledkova-listina-hrace?id=828970253&amp;categoryId=828970274&amp;golferId=450104451" xr:uid="{6DE745C9-CAE2-4E40-89D2-79BE4D3BBE5B}"/>
    <hyperlink ref="B28" r:id="rId27" tooltip="HROMÁDKA David" display="https://www.cgf.cz/cz/turnaje/turnaje-vyhledavani/turnaj/vysledkova-listina-hrace?id=828970253&amp;categoryId=828970274&amp;golferId=625518585" xr:uid="{BBC827A1-2928-4052-A55A-8A5CFB4B6F1E}"/>
    <hyperlink ref="B29" r:id="rId28" tooltip="KREJČÍ Ladislav" display="https://www.cgf.cz/cz/turnaje/turnaje-vyhledavani/turnaj/vysledkova-listina-hrace?id=828970253&amp;categoryId=828970274&amp;golferId=696578991" xr:uid="{F7F7D0FD-8AE0-46DA-9C3F-6BF802F7CBF3}"/>
    <hyperlink ref="B30" r:id="rId29" tooltip="NOVÝ Stanislav" display="https://www.cgf.cz/cz/turnaje/turnaje-vyhledavani/turnaj/vysledkova-listina-hrace?id=828970253&amp;categoryId=828970274&amp;golferId=306286165" xr:uid="{82D47AFA-E9A8-4E24-8B86-A6E4C691938B}"/>
    <hyperlink ref="B31" r:id="rId30" tooltip="NOVÝ David" display="https://www.cgf.cz/cz/turnaje/turnaje-vyhledavani/turnaj/vysledkova-listina-hrace?id=828970253&amp;categoryId=828970274&amp;golferId=17095695" xr:uid="{059336EA-0B8A-4115-A050-895B12234F93}"/>
    <hyperlink ref="B32" r:id="rId31" tooltip="SOUKUP Jiří" display="https://www.cgf.cz/cz/turnaje/turnaje-vyhledavani/turnaj/vysledkova-listina-hrace?id=828970253&amp;categoryId=828970274&amp;golferId=41327993" xr:uid="{5F38928D-109F-4922-8954-8A53E87CC7A1}"/>
    <hyperlink ref="B33" r:id="rId32" tooltip="ČUS Martin" display="https://www.cgf.cz/cz/turnaje/turnaje-vyhledavani/turnaj/vysledkova-listina-hrace?id=828970253&amp;categoryId=828970274&amp;golferId=662118803" xr:uid="{0C8F274C-823F-44B4-B2E4-07BFAA53CA1D}"/>
    <hyperlink ref="B34" r:id="rId33" tooltip="MAXA David" display="https://www.cgf.cz/cz/turnaje/turnaje-vyhledavani/turnaj/vysledkova-listina-hrace?id=828970253&amp;categoryId=828970274&amp;golferId=28270379" xr:uid="{EC7F258B-C42F-42A5-BD6D-BA90C5C205AE}"/>
    <hyperlink ref="B35" r:id="rId34" tooltip="HEJL Josef" display="https://www.cgf.cz/cz/turnaje/turnaje-vyhledavani/turnaj/vysledkova-listina-hrace?id=828970253&amp;categoryId=828970274&amp;golferId=478234387" xr:uid="{302DEFEA-D099-44E8-9E36-A07E2C781258}"/>
    <hyperlink ref="B36" r:id="rId35" tooltip="KAISER Petr" display="https://www.cgf.cz/cz/turnaje/turnaje-vyhledavani/turnaj/vysledkova-listina-hrace?id=828970253&amp;categoryId=828970274&amp;golferId=410476408" xr:uid="{C8B9C7E6-E5DD-4CB7-9AD4-91BBF4752DF4}"/>
    <hyperlink ref="B37" r:id="rId36" tooltip="BENDA Milan" display="https://www.cgf.cz/cz/turnaje/turnaje-vyhledavani/turnaj/vysledkova-listina-hrace?id=828970253&amp;categoryId=828970274&amp;golferId=40232602" xr:uid="{CD82808E-3F20-406F-BBB4-FE491CEA93EA}"/>
    <hyperlink ref="B38" r:id="rId37" tooltip="ŠÍCHO Michal" display="https://www.cgf.cz/cz/turnaje/turnaje-vyhledavani/turnaj/vysledkova-listina-hrace?id=828970253&amp;categoryId=828970274&amp;golferId=55143013" xr:uid="{6D15025D-F00A-45D2-A32A-91CD1529318D}"/>
    <hyperlink ref="B39" r:id="rId38" tooltip="JURIGA Pavel" display="https://www.cgf.cz/cz/turnaje/turnaje-vyhledavani/turnaj/vysledkova-listina-hrace?id=828970253&amp;categoryId=828970274&amp;golferId=12683492" xr:uid="{4B875913-17B0-42DD-A00E-61EB366F6FF4}"/>
    <hyperlink ref="B40" r:id="rId39" tooltip="CORENO Thomas" display="https://www.cgf.cz/cz/turnaje/turnaje-vyhledavani/turnaj/vysledkova-listina-hrace?id=828970253&amp;categoryId=828970274&amp;golferId=319848712" xr:uid="{9DA0AF31-E3BF-41F6-B0DE-84035FA38BBD}"/>
    <hyperlink ref="B41" r:id="rId40" tooltip="LIŠKA Tomáš" display="https://www.cgf.cz/cz/turnaje/turnaje-vyhledavani/turnaj/vysledkova-listina-hrace?id=828970253&amp;categoryId=828970274&amp;golferId=251591357" xr:uid="{56D1F327-AAA6-4C4C-B481-6D65C3F33EB2}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CD118-74E1-4A44-A6EF-ED3CF020F4D7}">
  <dimension ref="A1:J35"/>
  <sheetViews>
    <sheetView workbookViewId="0">
      <selection activeCell="J23" sqref="J23"/>
    </sheetView>
  </sheetViews>
  <sheetFormatPr defaultColWidth="40.42578125" defaultRowHeight="12.75" x14ac:dyDescent="0.2"/>
  <cols>
    <col min="1" max="1" width="9.42578125" style="4" bestFit="1" customWidth="1"/>
    <col min="2" max="2" width="19.140625" style="4" bestFit="1" customWidth="1"/>
    <col min="3" max="3" width="10.5703125" style="4" bestFit="1" customWidth="1"/>
    <col min="4" max="4" width="18" style="4" bestFit="1" customWidth="1"/>
    <col min="5" max="5" width="7" style="4" bestFit="1" customWidth="1"/>
    <col min="6" max="6" width="18.7109375" style="4" bestFit="1" customWidth="1"/>
    <col min="7" max="7" width="8.42578125" style="4" bestFit="1" customWidth="1"/>
    <col min="8" max="8" width="10.85546875" style="4" bestFit="1" customWidth="1"/>
    <col min="9" max="9" width="6" style="4" bestFit="1" customWidth="1"/>
    <col min="10" max="10" width="5.5703125" style="4" bestFit="1" customWidth="1"/>
    <col min="11" max="16384" width="40.42578125" style="4"/>
  </cols>
  <sheetData>
    <row r="1" spans="1:10" ht="13.5" thickBot="1" x14ac:dyDescent="0.25">
      <c r="A1" s="32" t="s">
        <v>215</v>
      </c>
      <c r="B1" s="33" t="s">
        <v>105</v>
      </c>
      <c r="C1" s="32" t="s">
        <v>106</v>
      </c>
      <c r="D1" s="32" t="s">
        <v>107</v>
      </c>
      <c r="E1" s="32" t="s">
        <v>108</v>
      </c>
      <c r="F1" s="32" t="s">
        <v>109</v>
      </c>
      <c r="G1" s="32" t="s">
        <v>406</v>
      </c>
      <c r="H1" s="32" t="s">
        <v>110</v>
      </c>
      <c r="I1" s="34" t="s">
        <v>403</v>
      </c>
      <c r="J1" s="34" t="s">
        <v>404</v>
      </c>
    </row>
    <row r="2" spans="1:10" ht="14.25" thickTop="1" thickBot="1" x14ac:dyDescent="0.25">
      <c r="A2" s="1">
        <v>1</v>
      </c>
      <c r="B2" s="2" t="s">
        <v>54</v>
      </c>
      <c r="C2" s="1" t="s">
        <v>31</v>
      </c>
      <c r="D2" s="1">
        <v>8501104</v>
      </c>
      <c r="E2" s="3">
        <v>14.8</v>
      </c>
      <c r="F2" s="1" t="s">
        <v>279</v>
      </c>
      <c r="G2" s="1">
        <v>26</v>
      </c>
      <c r="H2" s="3">
        <v>14.1</v>
      </c>
      <c r="I2" s="4">
        <v>40</v>
      </c>
      <c r="J2" s="4">
        <v>30</v>
      </c>
    </row>
    <row r="3" spans="1:10" ht="14.25" thickTop="1" thickBot="1" x14ac:dyDescent="0.25">
      <c r="A3" s="1">
        <v>2</v>
      </c>
      <c r="B3" s="2" t="s">
        <v>30</v>
      </c>
      <c r="C3" s="1" t="s">
        <v>31</v>
      </c>
      <c r="D3" s="1">
        <v>8500201</v>
      </c>
      <c r="E3" s="3">
        <v>6.4</v>
      </c>
      <c r="F3" s="1" t="s">
        <v>280</v>
      </c>
      <c r="G3" s="1">
        <v>24</v>
      </c>
      <c r="H3" s="3">
        <v>6.9</v>
      </c>
      <c r="I3" s="4">
        <v>29</v>
      </c>
    </row>
    <row r="4" spans="1:10" ht="14.25" thickTop="1" thickBot="1" x14ac:dyDescent="0.25">
      <c r="A4" s="1">
        <v>3</v>
      </c>
      <c r="B4" s="2" t="s">
        <v>52</v>
      </c>
      <c r="C4" s="1" t="s">
        <v>1</v>
      </c>
      <c r="D4" s="1">
        <v>9200725</v>
      </c>
      <c r="E4" s="3">
        <v>15.5</v>
      </c>
      <c r="F4" s="1" t="s">
        <v>226</v>
      </c>
      <c r="G4" s="1">
        <v>23</v>
      </c>
      <c r="H4" s="3">
        <v>15</v>
      </c>
      <c r="I4" s="4">
        <v>37</v>
      </c>
      <c r="J4" s="4">
        <v>20</v>
      </c>
    </row>
    <row r="5" spans="1:10" ht="14.25" thickTop="1" thickBot="1" x14ac:dyDescent="0.25">
      <c r="A5" s="1">
        <v>4</v>
      </c>
      <c r="B5" s="2" t="s">
        <v>281</v>
      </c>
      <c r="C5" s="1" t="s">
        <v>282</v>
      </c>
      <c r="D5" s="1">
        <v>5102017</v>
      </c>
      <c r="E5" s="3">
        <v>4.8</v>
      </c>
      <c r="F5" s="1" t="s">
        <v>283</v>
      </c>
      <c r="G5" s="1">
        <v>22</v>
      </c>
      <c r="H5" s="3">
        <v>5.0999999999999996</v>
      </c>
      <c r="I5" s="4">
        <v>25</v>
      </c>
    </row>
    <row r="6" spans="1:10" ht="14.25" thickTop="1" thickBot="1" x14ac:dyDescent="0.25">
      <c r="A6" s="1">
        <v>5</v>
      </c>
      <c r="B6" s="2" t="s">
        <v>138</v>
      </c>
      <c r="C6" s="1" t="s">
        <v>80</v>
      </c>
      <c r="D6" s="1">
        <v>12502949</v>
      </c>
      <c r="E6" s="3">
        <v>13.9</v>
      </c>
      <c r="F6" s="1" t="s">
        <v>284</v>
      </c>
      <c r="G6" s="1">
        <v>22</v>
      </c>
      <c r="H6" s="3">
        <v>13.8</v>
      </c>
      <c r="I6" s="4">
        <v>34</v>
      </c>
    </row>
    <row r="7" spans="1:10" ht="14.25" thickTop="1" thickBot="1" x14ac:dyDescent="0.25">
      <c r="A7" s="1">
        <v>6</v>
      </c>
      <c r="B7" s="2" t="s">
        <v>127</v>
      </c>
      <c r="C7" s="1" t="s">
        <v>125</v>
      </c>
      <c r="D7" s="1">
        <v>6800286</v>
      </c>
      <c r="E7" s="3">
        <v>7.7</v>
      </c>
      <c r="F7" s="1" t="s">
        <v>229</v>
      </c>
      <c r="G7" s="1">
        <v>22</v>
      </c>
      <c r="H7" s="3">
        <v>7.7</v>
      </c>
      <c r="I7" s="4">
        <v>28</v>
      </c>
    </row>
    <row r="8" spans="1:10" ht="14.25" thickTop="1" thickBot="1" x14ac:dyDescent="0.25">
      <c r="A8" s="1">
        <v>7</v>
      </c>
      <c r="B8" s="2" t="s">
        <v>14</v>
      </c>
      <c r="C8" s="1" t="s">
        <v>15</v>
      </c>
      <c r="D8" s="1">
        <v>5300717</v>
      </c>
      <c r="E8" s="3">
        <v>15.9</v>
      </c>
      <c r="F8" s="1" t="s">
        <v>285</v>
      </c>
      <c r="G8" s="1">
        <v>21</v>
      </c>
      <c r="H8" s="3">
        <v>15.5</v>
      </c>
      <c r="I8" s="4">
        <v>37</v>
      </c>
      <c r="J8" s="4">
        <v>10</v>
      </c>
    </row>
    <row r="9" spans="1:10" ht="14.25" thickTop="1" thickBot="1" x14ac:dyDescent="0.25">
      <c r="A9" s="1">
        <v>8</v>
      </c>
      <c r="B9" s="2" t="s">
        <v>286</v>
      </c>
      <c r="C9" s="1" t="s">
        <v>15</v>
      </c>
      <c r="D9" s="1">
        <v>5300511</v>
      </c>
      <c r="E9" s="3">
        <v>15.8</v>
      </c>
      <c r="F9" s="1" t="s">
        <v>287</v>
      </c>
      <c r="G9" s="1">
        <v>20</v>
      </c>
      <c r="H9" s="3">
        <v>15.6</v>
      </c>
      <c r="I9" s="4">
        <v>36</v>
      </c>
    </row>
    <row r="10" spans="1:10" ht="14.25" thickTop="1" thickBot="1" x14ac:dyDescent="0.25">
      <c r="A10" s="1">
        <v>9</v>
      </c>
      <c r="B10" s="2" t="s">
        <v>156</v>
      </c>
      <c r="C10" s="1" t="s">
        <v>157</v>
      </c>
      <c r="D10" s="1">
        <v>13300134</v>
      </c>
      <c r="E10" s="3">
        <v>6.7</v>
      </c>
      <c r="F10" s="1" t="s">
        <v>288</v>
      </c>
      <c r="G10" s="1">
        <v>19</v>
      </c>
      <c r="H10" s="3">
        <v>6.8</v>
      </c>
      <c r="I10" s="4">
        <v>22</v>
      </c>
    </row>
    <row r="11" spans="1:10" ht="14.25" thickTop="1" thickBot="1" x14ac:dyDescent="0.25">
      <c r="A11" s="1">
        <v>10</v>
      </c>
      <c r="B11" s="2" t="s">
        <v>289</v>
      </c>
      <c r="C11" s="1" t="s">
        <v>125</v>
      </c>
      <c r="D11" s="1">
        <v>6801346</v>
      </c>
      <c r="E11" s="3">
        <v>14.2</v>
      </c>
      <c r="F11" s="1" t="s">
        <v>290</v>
      </c>
      <c r="G11" s="1">
        <v>18</v>
      </c>
      <c r="H11" s="3">
        <v>14.5</v>
      </c>
      <c r="I11" s="4">
        <v>31</v>
      </c>
    </row>
    <row r="12" spans="1:10" ht="14.25" thickTop="1" thickBot="1" x14ac:dyDescent="0.25">
      <c r="A12" s="1">
        <v>11</v>
      </c>
      <c r="B12" s="2" t="s">
        <v>291</v>
      </c>
      <c r="C12" s="1" t="s">
        <v>1</v>
      </c>
      <c r="D12" s="1">
        <v>9200446</v>
      </c>
      <c r="E12" s="3">
        <v>12.8</v>
      </c>
      <c r="F12" s="1" t="s">
        <v>292</v>
      </c>
      <c r="G12" s="1">
        <v>18</v>
      </c>
      <c r="H12" s="3">
        <v>13.1</v>
      </c>
      <c r="I12" s="4">
        <v>28</v>
      </c>
    </row>
    <row r="13" spans="1:10" ht="14.25" thickTop="1" thickBot="1" x14ac:dyDescent="0.25">
      <c r="A13" s="1">
        <v>12</v>
      </c>
      <c r="B13" s="2" t="s">
        <v>129</v>
      </c>
      <c r="C13" s="1" t="s">
        <v>125</v>
      </c>
      <c r="D13" s="1">
        <v>6800272</v>
      </c>
      <c r="E13" s="3">
        <v>18.100000000000001</v>
      </c>
      <c r="F13" s="1" t="s">
        <v>293</v>
      </c>
      <c r="G13" s="1">
        <v>17</v>
      </c>
      <c r="H13" s="3">
        <v>18.399999999999999</v>
      </c>
      <c r="I13" s="4">
        <v>32</v>
      </c>
    </row>
    <row r="14" spans="1:10" ht="14.25" thickTop="1" thickBot="1" x14ac:dyDescent="0.25">
      <c r="A14" s="1">
        <v>13</v>
      </c>
      <c r="B14" s="2" t="s">
        <v>79</v>
      </c>
      <c r="C14" s="1" t="s">
        <v>80</v>
      </c>
      <c r="D14" s="1">
        <v>12503006</v>
      </c>
      <c r="E14" s="3">
        <v>21</v>
      </c>
      <c r="F14" s="1" t="s">
        <v>294</v>
      </c>
      <c r="G14" s="1">
        <v>17</v>
      </c>
      <c r="H14" s="3">
        <v>20.7</v>
      </c>
      <c r="I14" s="4">
        <v>34</v>
      </c>
    </row>
    <row r="15" spans="1:10" ht="14.25" thickTop="1" thickBot="1" x14ac:dyDescent="0.25">
      <c r="A15" s="1">
        <v>14</v>
      </c>
      <c r="B15" s="2" t="s">
        <v>74</v>
      </c>
      <c r="C15" s="1" t="s">
        <v>15</v>
      </c>
      <c r="D15" s="1">
        <v>5300718</v>
      </c>
      <c r="E15" s="3">
        <v>23.5</v>
      </c>
      <c r="F15" s="1" t="s">
        <v>295</v>
      </c>
      <c r="G15" s="1">
        <v>16</v>
      </c>
      <c r="H15" s="3">
        <v>23.2</v>
      </c>
      <c r="I15" s="4">
        <v>36</v>
      </c>
      <c r="J15" s="4">
        <v>10</v>
      </c>
    </row>
    <row r="16" spans="1:10" ht="14.25" thickTop="1" thickBot="1" x14ac:dyDescent="0.25">
      <c r="A16" s="1">
        <v>15</v>
      </c>
      <c r="B16" s="2" t="s">
        <v>296</v>
      </c>
      <c r="C16" s="1" t="s">
        <v>28</v>
      </c>
      <c r="D16" s="1">
        <v>16401372</v>
      </c>
      <c r="E16" s="3">
        <v>18.899999999999999</v>
      </c>
      <c r="F16" s="1" t="s">
        <v>297</v>
      </c>
      <c r="G16" s="1">
        <v>16</v>
      </c>
      <c r="H16" s="3">
        <v>18.899999999999999</v>
      </c>
      <c r="I16" s="4">
        <v>34</v>
      </c>
    </row>
    <row r="17" spans="1:10" ht="14.25" thickTop="1" thickBot="1" x14ac:dyDescent="0.25">
      <c r="A17" s="1">
        <v>16</v>
      </c>
      <c r="B17" s="2" t="s">
        <v>66</v>
      </c>
      <c r="C17" s="1" t="s">
        <v>10</v>
      </c>
      <c r="D17" s="1">
        <v>10301446</v>
      </c>
      <c r="E17" s="3">
        <v>19.600000000000001</v>
      </c>
      <c r="F17" s="1" t="s">
        <v>298</v>
      </c>
      <c r="G17" s="1">
        <v>16</v>
      </c>
      <c r="H17" s="3">
        <v>19.7</v>
      </c>
      <c r="I17" s="4">
        <v>32</v>
      </c>
    </row>
    <row r="18" spans="1:10" ht="14.25" thickTop="1" thickBot="1" x14ac:dyDescent="0.25">
      <c r="A18" s="1">
        <v>17</v>
      </c>
      <c r="B18" s="2" t="s">
        <v>299</v>
      </c>
      <c r="C18" s="1" t="s">
        <v>101</v>
      </c>
      <c r="D18" s="1">
        <v>8900464</v>
      </c>
      <c r="E18" s="3">
        <v>18.8</v>
      </c>
      <c r="F18" s="1" t="s">
        <v>300</v>
      </c>
      <c r="G18" s="1">
        <v>16</v>
      </c>
      <c r="H18" s="3">
        <v>18.8</v>
      </c>
      <c r="I18" s="4">
        <v>33</v>
      </c>
    </row>
    <row r="19" spans="1:10" ht="14.25" thickTop="1" thickBot="1" x14ac:dyDescent="0.25">
      <c r="A19" s="1">
        <v>18</v>
      </c>
      <c r="B19" s="2" t="s">
        <v>76</v>
      </c>
      <c r="C19" s="1" t="s">
        <v>77</v>
      </c>
      <c r="D19" s="1">
        <v>7803443</v>
      </c>
      <c r="E19" s="3">
        <v>19.600000000000001</v>
      </c>
      <c r="F19" s="1" t="s">
        <v>301</v>
      </c>
      <c r="G19" s="1">
        <v>15</v>
      </c>
      <c r="H19" s="3">
        <v>19.600000000000001</v>
      </c>
      <c r="I19" s="4">
        <v>32</v>
      </c>
    </row>
    <row r="20" spans="1:10" ht="14.25" thickTop="1" thickBot="1" x14ac:dyDescent="0.25">
      <c r="A20" s="1">
        <v>19</v>
      </c>
      <c r="B20" s="2" t="s">
        <v>170</v>
      </c>
      <c r="C20" s="1" t="s">
        <v>4</v>
      </c>
      <c r="D20" s="1">
        <v>4600009</v>
      </c>
      <c r="E20" s="3">
        <v>12.5</v>
      </c>
      <c r="F20" s="1" t="s">
        <v>302</v>
      </c>
      <c r="G20" s="1">
        <v>15</v>
      </c>
      <c r="H20" s="3">
        <v>12.5</v>
      </c>
      <c r="I20" s="4">
        <v>27</v>
      </c>
    </row>
    <row r="21" spans="1:10" ht="14.25" thickTop="1" thickBot="1" x14ac:dyDescent="0.25">
      <c r="A21" s="1">
        <v>20</v>
      </c>
      <c r="B21" s="2" t="s">
        <v>196</v>
      </c>
      <c r="C21" s="1" t="s">
        <v>125</v>
      </c>
      <c r="D21" s="1">
        <v>6800867</v>
      </c>
      <c r="E21" s="3">
        <v>33.799999999999997</v>
      </c>
      <c r="F21" s="1" t="s">
        <v>303</v>
      </c>
      <c r="G21" s="1">
        <v>14</v>
      </c>
      <c r="H21" s="3">
        <v>33.299999999999997</v>
      </c>
      <c r="I21" s="4">
        <v>41</v>
      </c>
      <c r="J21" s="4">
        <v>30</v>
      </c>
    </row>
    <row r="22" spans="1:10" ht="14.25" thickTop="1" thickBot="1" x14ac:dyDescent="0.25">
      <c r="A22" s="1">
        <v>21</v>
      </c>
      <c r="B22" s="2" t="s">
        <v>304</v>
      </c>
      <c r="C22" s="1" t="s">
        <v>80</v>
      </c>
      <c r="D22" s="1">
        <v>12502958</v>
      </c>
      <c r="E22" s="3">
        <v>30.7</v>
      </c>
      <c r="F22" s="1" t="s">
        <v>305</v>
      </c>
      <c r="G22" s="1">
        <v>14</v>
      </c>
      <c r="H22" s="3">
        <v>29.5</v>
      </c>
      <c r="I22" s="4">
        <v>38</v>
      </c>
      <c r="J22" s="4">
        <v>20</v>
      </c>
    </row>
    <row r="23" spans="1:10" ht="14.25" thickTop="1" thickBot="1" x14ac:dyDescent="0.25">
      <c r="A23" s="1">
        <v>22</v>
      </c>
      <c r="B23" s="2" t="s">
        <v>306</v>
      </c>
      <c r="C23" s="1" t="s">
        <v>15</v>
      </c>
      <c r="D23" s="1">
        <v>5300354</v>
      </c>
      <c r="E23" s="3">
        <v>13.5</v>
      </c>
      <c r="F23" s="1" t="s">
        <v>307</v>
      </c>
      <c r="G23" s="1">
        <v>13</v>
      </c>
      <c r="H23" s="3">
        <v>13.5</v>
      </c>
      <c r="I23" s="4">
        <v>23</v>
      </c>
    </row>
    <row r="24" spans="1:10" ht="14.25" thickTop="1" thickBot="1" x14ac:dyDescent="0.25">
      <c r="A24" s="1">
        <v>23</v>
      </c>
      <c r="B24" s="2" t="s">
        <v>308</v>
      </c>
      <c r="C24" s="1" t="s">
        <v>1</v>
      </c>
      <c r="D24" s="1">
        <v>9200685</v>
      </c>
      <c r="E24" s="3">
        <v>12.9</v>
      </c>
      <c r="F24" s="1" t="s">
        <v>309</v>
      </c>
      <c r="G24" s="1">
        <v>12</v>
      </c>
      <c r="H24" s="3">
        <v>12.9</v>
      </c>
      <c r="I24" s="4">
        <v>20</v>
      </c>
    </row>
    <row r="25" spans="1:10" ht="14.25" thickTop="1" thickBot="1" x14ac:dyDescent="0.25">
      <c r="A25" s="1">
        <v>24</v>
      </c>
      <c r="B25" s="2" t="s">
        <v>144</v>
      </c>
      <c r="C25" s="1" t="s">
        <v>23</v>
      </c>
      <c r="D25" s="1">
        <v>9804943</v>
      </c>
      <c r="E25" s="3">
        <v>24.2</v>
      </c>
      <c r="F25" s="1" t="s">
        <v>310</v>
      </c>
      <c r="G25" s="1">
        <v>12</v>
      </c>
      <c r="H25" s="3">
        <v>23.8</v>
      </c>
      <c r="I25" s="4">
        <v>34</v>
      </c>
    </row>
    <row r="26" spans="1:10" ht="14.25" thickTop="1" thickBot="1" x14ac:dyDescent="0.25">
      <c r="A26" s="1">
        <v>25</v>
      </c>
      <c r="B26" s="2" t="s">
        <v>224</v>
      </c>
      <c r="C26" s="1" t="s">
        <v>10</v>
      </c>
      <c r="D26" s="1">
        <v>10301580</v>
      </c>
      <c r="E26" s="3">
        <v>15.9</v>
      </c>
      <c r="F26" s="1" t="s">
        <v>311</v>
      </c>
      <c r="G26" s="1">
        <v>12</v>
      </c>
      <c r="H26" s="3">
        <v>15.9</v>
      </c>
      <c r="I26" s="4">
        <v>25</v>
      </c>
    </row>
    <row r="27" spans="1:10" ht="14.25" thickTop="1" thickBot="1" x14ac:dyDescent="0.25">
      <c r="A27" s="1">
        <v>26</v>
      </c>
      <c r="B27" s="2" t="s">
        <v>102</v>
      </c>
      <c r="C27" s="1" t="s">
        <v>103</v>
      </c>
      <c r="D27" s="1">
        <v>7100696</v>
      </c>
      <c r="E27" s="3">
        <v>30.8</v>
      </c>
      <c r="F27" s="1" t="s">
        <v>312</v>
      </c>
      <c r="G27" s="1">
        <v>10</v>
      </c>
      <c r="H27" s="3">
        <v>30.7</v>
      </c>
      <c r="I27" s="4">
        <v>34</v>
      </c>
    </row>
    <row r="28" spans="1:10" ht="14.25" thickTop="1" thickBot="1" x14ac:dyDescent="0.25">
      <c r="A28" s="1">
        <v>27</v>
      </c>
      <c r="B28" s="2" t="s">
        <v>255</v>
      </c>
      <c r="C28" s="1" t="s">
        <v>7</v>
      </c>
      <c r="D28" s="1">
        <v>18004154</v>
      </c>
      <c r="E28" s="3">
        <v>20.9</v>
      </c>
      <c r="F28" s="1" t="s">
        <v>313</v>
      </c>
      <c r="G28" s="1">
        <v>10</v>
      </c>
      <c r="H28" s="3">
        <v>20.9</v>
      </c>
      <c r="I28" s="4">
        <v>29</v>
      </c>
    </row>
    <row r="29" spans="1:10" ht="14.25" thickTop="1" thickBot="1" x14ac:dyDescent="0.25">
      <c r="A29" s="1">
        <v>28</v>
      </c>
      <c r="B29" s="2" t="s">
        <v>314</v>
      </c>
      <c r="C29" s="1" t="s">
        <v>80</v>
      </c>
      <c r="D29" s="1">
        <v>12502404</v>
      </c>
      <c r="E29" s="3">
        <v>28.7</v>
      </c>
      <c r="F29" s="1" t="s">
        <v>315</v>
      </c>
      <c r="G29" s="1">
        <v>9</v>
      </c>
      <c r="H29" s="3">
        <v>28.7</v>
      </c>
      <c r="I29" s="4">
        <v>27</v>
      </c>
    </row>
    <row r="30" spans="1:10" ht="14.25" thickTop="1" thickBot="1" x14ac:dyDescent="0.25">
      <c r="A30" s="1">
        <v>29</v>
      </c>
      <c r="B30" s="2" t="s">
        <v>91</v>
      </c>
      <c r="C30" s="1" t="s">
        <v>31</v>
      </c>
      <c r="D30" s="1">
        <v>8500143</v>
      </c>
      <c r="E30" s="3">
        <v>26.8</v>
      </c>
      <c r="F30" s="1" t="s">
        <v>316</v>
      </c>
      <c r="G30" s="1">
        <v>6</v>
      </c>
      <c r="H30" s="3">
        <v>27.6</v>
      </c>
      <c r="I30" s="4">
        <v>21</v>
      </c>
    </row>
    <row r="31" spans="1:10" ht="14.25" thickTop="1" thickBot="1" x14ac:dyDescent="0.25">
      <c r="A31" s="1">
        <v>30</v>
      </c>
      <c r="B31" s="2" t="s">
        <v>317</v>
      </c>
      <c r="C31" s="1" t="s">
        <v>23</v>
      </c>
      <c r="D31" s="1">
        <v>9811835</v>
      </c>
      <c r="E31" s="3">
        <v>28.5</v>
      </c>
      <c r="F31" s="1" t="s">
        <v>318</v>
      </c>
      <c r="G31" s="1">
        <v>5</v>
      </c>
      <c r="H31" s="3">
        <v>28.5</v>
      </c>
      <c r="I31" s="4">
        <v>27</v>
      </c>
    </row>
    <row r="32" spans="1:10" ht="14.25" thickTop="1" thickBot="1" x14ac:dyDescent="0.25">
      <c r="A32" s="1">
        <v>31</v>
      </c>
      <c r="B32" s="2" t="s">
        <v>89</v>
      </c>
      <c r="C32" s="1" t="s">
        <v>43</v>
      </c>
      <c r="D32" s="1">
        <v>1007422</v>
      </c>
      <c r="E32" s="3">
        <v>29.5</v>
      </c>
      <c r="F32" s="1" t="s">
        <v>319</v>
      </c>
      <c r="G32" s="1">
        <v>5</v>
      </c>
      <c r="H32" s="3">
        <v>29.6</v>
      </c>
      <c r="I32" s="4">
        <v>30</v>
      </c>
    </row>
    <row r="33" spans="1:9" ht="14.25" thickTop="1" thickBot="1" x14ac:dyDescent="0.25">
      <c r="A33" s="1">
        <v>32</v>
      </c>
      <c r="B33" s="2" t="s">
        <v>320</v>
      </c>
      <c r="C33" s="1" t="s">
        <v>173</v>
      </c>
      <c r="D33" s="1">
        <v>13900018</v>
      </c>
      <c r="E33" s="3">
        <v>23.8</v>
      </c>
      <c r="F33" s="1" t="s">
        <v>321</v>
      </c>
      <c r="G33" s="1">
        <v>5</v>
      </c>
      <c r="H33" s="3">
        <v>23.8</v>
      </c>
      <c r="I33" s="4">
        <v>25</v>
      </c>
    </row>
    <row r="34" spans="1:9" ht="14.25" thickTop="1" thickBot="1" x14ac:dyDescent="0.25">
      <c r="A34" s="5">
        <v>33</v>
      </c>
      <c r="B34" s="6" t="s">
        <v>96</v>
      </c>
      <c r="C34" s="5" t="s">
        <v>15</v>
      </c>
      <c r="D34" s="5">
        <v>5300685</v>
      </c>
      <c r="E34" s="7">
        <v>29.1</v>
      </c>
      <c r="F34" s="5" t="s">
        <v>321</v>
      </c>
      <c r="G34" s="5">
        <v>5</v>
      </c>
      <c r="H34" s="7">
        <v>29.1</v>
      </c>
      <c r="I34" s="4">
        <v>25</v>
      </c>
    </row>
    <row r="35" spans="1:9" ht="13.5" thickTop="1" x14ac:dyDescent="0.2"/>
  </sheetData>
  <hyperlinks>
    <hyperlink ref="B2" r:id="rId1" tooltip="POLERECKÝ Miroslav" display="https://www.cgf.cz/cz/turnaje/turnaje-vyhledavani/turnaj/vysledkova-listina-hrace?id=809026624&amp;categoryId=809028594&amp;golferId=522217339" xr:uid="{7A48909F-25AB-4CFA-A8AE-896FD58136F8}"/>
    <hyperlink ref="B3" r:id="rId2" tooltip="JARKOVSKÝ Jaroslav" display="https://www.cgf.cz/cz/turnaje/turnaje-vyhledavani/turnaj/vysledkova-listina-hrace?id=809026624&amp;categoryId=809028594&amp;golferId=1952279" xr:uid="{7231BC26-AE3A-4BEE-BD84-190CA98C537A}"/>
    <hyperlink ref="B4" r:id="rId3" tooltip="ŠTAIF Vladimír" display="https://www.cgf.cz/cz/turnaje/turnaje-vyhledavani/turnaj/vysledkova-listina-hrace?id=809026624&amp;categoryId=809028594&amp;golferId=410474699" xr:uid="{1CFE13F6-6000-4D9E-AFF8-5E11E2688753}"/>
    <hyperlink ref="B5" r:id="rId4" tooltip="CHOVANEC Jozef" display="https://www.cgf.cz/cz/turnaje/turnaje-vyhledavani/turnaj/vysledkova-listina-hrace?id=809026624&amp;categoryId=809028594&amp;golferId=298947202" xr:uid="{4A8731FD-11BA-42DD-BFC5-4AA76103B63C}"/>
    <hyperlink ref="B6" r:id="rId5" tooltip="KOTRČ Jakub" display="https://www.cgf.cz/cz/turnaje/turnaje-vyhledavani/turnaj/vysledkova-listina-hrace?id=809026624&amp;categoryId=809028594&amp;golferId=476485258" xr:uid="{1E927B23-BECF-4358-97AC-45C100A50E4E}"/>
    <hyperlink ref="B7" r:id="rId6" tooltip="HRŮZA Tomáš" display="https://www.cgf.cz/cz/turnaje/turnaje-vyhledavani/turnaj/vysledkova-listina-hrace?id=809026624&amp;categoryId=809028594&amp;golferId=90638737" xr:uid="{3A971772-28CF-4492-9E52-2581CFE03180}"/>
    <hyperlink ref="B8" r:id="rId7" tooltip="BENDA Oliver" display="https://www.cgf.cz/cz/turnaje/turnaje-vyhledavani/turnaj/vysledkova-listina-hrace?id=809026624&amp;categoryId=809028594&amp;golferId=5713989" xr:uid="{1DD2E59D-C7BF-4842-BA3E-38444A0469F6}"/>
    <hyperlink ref="B9" r:id="rId8" tooltip="BLASCHKE Jan" display="https://www.cgf.cz/cz/turnaje/turnaje-vyhledavani/turnaj/vysledkova-listina-hrace?id=809026624&amp;categoryId=809028594&amp;golferId=4709026" xr:uid="{E32EDF8E-DCCC-4FCB-946E-A31C321213B3}"/>
    <hyperlink ref="B10" r:id="rId9" tooltip="RAJMONT Matouš" display="https://www.cgf.cz/cz/turnaje/turnaje-vyhledavani/turnaj/vysledkova-listina-hrace?id=809026624&amp;categoryId=809028594&amp;golferId=27586696" xr:uid="{EF5756C7-1A4F-4F5F-B4A1-875D9AC74654}"/>
    <hyperlink ref="B11" r:id="rId10" tooltip="POLESNÝ Jiří" display="https://www.cgf.cz/cz/turnaje/turnaje-vyhledavani/turnaj/vysledkova-listina-hrace?id=809026624&amp;categoryId=809028594&amp;golferId=53622266" xr:uid="{02BAB471-DA41-4E07-803D-E659CF66F896}"/>
    <hyperlink ref="B12" r:id="rId11" tooltip="MAJER Roman" display="https://www.cgf.cz/cz/turnaje/turnaje-vyhledavani/turnaj/vysledkova-listina-hrace?id=809026624&amp;categoryId=809028594&amp;golferId=46892012" xr:uid="{FE4850F0-7B7B-438C-BD4F-4E72BE63D146}"/>
    <hyperlink ref="B13" r:id="rId12" tooltip="VRBA Libor" display="https://www.cgf.cz/cz/turnaje/turnaje-vyhledavani/turnaj/vysledkova-listina-hrace?id=809026624&amp;categoryId=809028594&amp;golferId=27151958" xr:uid="{3A63404D-F84E-475E-A440-5C042672F7D5}"/>
    <hyperlink ref="B14" r:id="rId13" tooltip="ŠRÁMEK Michal" display="https://www.cgf.cz/cz/turnaje/turnaje-vyhledavani/turnaj/vysledkova-listina-hrace?id=809026624&amp;categoryId=809028594&amp;golferId=595872613" xr:uid="{10977127-E01E-4B27-8103-BFE619DD1DFA}"/>
    <hyperlink ref="B15" r:id="rId14" tooltip="BENDA Milan" display="https://www.cgf.cz/cz/turnaje/turnaje-vyhledavani/turnaj/vysledkova-listina-hrace?id=809026624&amp;categoryId=809028594&amp;golferId=40232602" xr:uid="{692736FD-9831-4885-A354-689B91F864F7}"/>
    <hyperlink ref="B16" r:id="rId15" tooltip="DELLA PIETRA Diego" display="https://www.cgf.cz/cz/turnaje/turnaje-vyhledavani/turnaj/vysledkova-listina-hrace?id=809026624&amp;categoryId=809028594&amp;golferId=54072900" xr:uid="{7C480358-6F6F-4A9D-95A0-E1B7208E7CEB}"/>
    <hyperlink ref="B17" r:id="rId16" tooltip="MAXA Michal" display="https://www.cgf.cz/cz/turnaje/turnaje-vyhledavani/turnaj/vysledkova-listina-hrace?id=809026624&amp;categoryId=809028594&amp;golferId=61110747" xr:uid="{4A869E43-0036-4424-B5E4-57982CD03BF7}"/>
    <hyperlink ref="B18" r:id="rId17" tooltip="MOTLÍK Martin" display="https://www.cgf.cz/cz/turnaje/turnaje-vyhledavani/turnaj/vysledkova-listina-hrace?id=809026624&amp;categoryId=809028594&amp;golferId=41300366" xr:uid="{49991A5F-ED65-4327-A178-307778553EDE}"/>
    <hyperlink ref="B19" r:id="rId18" tooltip="LOUDA Petr" display="https://www.cgf.cz/cz/turnaje/turnaje-vyhledavani/turnaj/vysledkova-listina-hrace?id=809026624&amp;categoryId=809028594&amp;golferId=251554928" xr:uid="{5685DE7D-16F6-439A-B937-B1FC86134F92}"/>
    <hyperlink ref="B20" r:id="rId19" tooltip="MAZAČ Bohumil" display="https://www.cgf.cz/cz/turnaje/turnaje-vyhledavani/turnaj/vysledkova-listina-hrace?id=809026624&amp;categoryId=809028594&amp;golferId=63469236" xr:uid="{2509739D-AA29-4171-A85D-1FB7A9F2FA94}"/>
    <hyperlink ref="B21" r:id="rId20" tooltip="JEŘÁBEK Michal" display="https://www.cgf.cz/cz/turnaje/turnaje-vyhledavani/turnaj/vysledkova-listina-hrace?id=809026624&amp;categoryId=809028594&amp;golferId=479087919" xr:uid="{6EB953DF-BEB8-4660-B802-EE8B05A4D1F2}"/>
    <hyperlink ref="B22" r:id="rId21" tooltip="BERÁNEK Tomáš" display="https://www.cgf.cz/cz/turnaje/turnaje-vyhledavani/turnaj/vysledkova-listina-hrace?id=809026624&amp;categoryId=809028594&amp;golferId=476484598" xr:uid="{564F7DE9-2B7E-4487-804E-340A1BA95ECE}"/>
    <hyperlink ref="B23" r:id="rId22" tooltip="PUMMER Pavel" display="https://www.cgf.cz/cz/turnaje/turnaje-vyhledavani/turnaj/vysledkova-listina-hrace?id=809026624&amp;categoryId=809028594&amp;golferId=95849908" xr:uid="{28AFFE41-A4E4-4581-8A5B-C2C185B92650}"/>
    <hyperlink ref="B24" r:id="rId23" tooltip="ABRAHAM Jindřich" display="https://www.cgf.cz/cz/turnaje/turnaje-vyhledavani/turnaj/vysledkova-listina-hrace?id=809026624&amp;categoryId=809028594&amp;golferId=60642" xr:uid="{4FD85A78-21E7-4A14-B1FF-5ACFA4D3D893}"/>
    <hyperlink ref="B25" r:id="rId24" tooltip="KROUPA Josef" display="https://www.cgf.cz/cz/turnaje/turnaje-vyhledavani/turnaj/vysledkova-listina-hrace?id=809026624&amp;categoryId=809028594&amp;golferId=450104451" xr:uid="{D79EE10A-95C5-4FA0-9850-097AD7062AA3}"/>
    <hyperlink ref="B26" r:id="rId25" tooltip="JANEČEK Aleš" display="https://www.cgf.cz/cz/turnaje/turnaje-vyhledavani/turnaj/vysledkova-listina-hrace?id=809026624&amp;categoryId=809028594&amp;golferId=649842620" xr:uid="{223FCB2B-C13B-4C6D-A220-B0C0D9660B3E}"/>
    <hyperlink ref="B27" r:id="rId26" tooltip="FURCH Jan" display="https://www.cgf.cz/cz/turnaje/turnaje-vyhledavani/turnaj/vysledkova-listina-hrace?id=809026624&amp;categoryId=809028594&amp;golferId=444035383" xr:uid="{5C34BD0A-6C21-4EB9-A4DB-4ABCFBE0A0B0}"/>
    <hyperlink ref="B28" r:id="rId27" tooltip="DRÁBEK Jakub" display="https://www.cgf.cz/cz/turnaje/turnaje-vyhledavani/turnaj/vysledkova-listina-hrace?id=809026624&amp;categoryId=809028594&amp;golferId=329301750" xr:uid="{743C26EB-4F49-480E-A57E-2E0A361C2DA9}"/>
    <hyperlink ref="B29" r:id="rId28" tooltip="RANGL Daniel" display="https://www.cgf.cz/cz/turnaje/turnaje-vyhledavani/turnaj/vysledkova-listina-hrace?id=809026624&amp;categoryId=809028594&amp;golferId=636982833" xr:uid="{DE3E5794-3DF9-4124-80CA-A695748C1909}"/>
    <hyperlink ref="B30" r:id="rId29" tooltip="MAXA David" display="https://www.cgf.cz/cz/turnaje/turnaje-vyhledavani/turnaj/vysledkova-listina-hrace?id=809026624&amp;categoryId=809028594&amp;golferId=28270379" xr:uid="{B7493EB5-10D5-4825-AF82-BACFC5D33224}"/>
    <hyperlink ref="B31" r:id="rId30" tooltip="NOVOTNÝ David" display="https://www.cgf.cz/cz/turnaje/turnaje-vyhledavani/turnaj/vysledkova-listina-hrace?id=809026624&amp;categoryId=809028594&amp;golferId=640536998" xr:uid="{9135AA33-AB4A-4FA9-86AB-F3F3BA0D7999}"/>
    <hyperlink ref="B32" r:id="rId31" tooltip="KAISER Jan" display="https://www.cgf.cz/cz/turnaje/turnaje-vyhledavani/turnaj/vysledkova-listina-hrace?id=809026624&amp;categoryId=809028594&amp;golferId=597600505" xr:uid="{E20212F1-BA70-40D5-B3E4-6CCA20881A45}"/>
    <hyperlink ref="B33" r:id="rId32" tooltip="JOSEF Jaroslav" display="https://www.cgf.cz/cz/turnaje/turnaje-vyhledavani/turnaj/vysledkova-listina-hrace?id=809026624&amp;categoryId=809028594&amp;golferId=90689717" xr:uid="{8F87C9BA-40EA-4E36-9396-A371BFDD0A52}"/>
    <hyperlink ref="B34" r:id="rId33" tooltip="JURIGA Pavel" display="https://www.cgf.cz/cz/turnaje/turnaje-vyhledavani/turnaj/vysledkova-listina-hrace?id=809026624&amp;categoryId=809028594&amp;golferId=12683492" xr:uid="{DDDB4F25-E545-49BC-8037-2D15D4372CEF}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7C558-C3B8-488C-A7A9-D79707A5A6D6}">
  <dimension ref="A1:J45"/>
  <sheetViews>
    <sheetView workbookViewId="0">
      <pane ySplit="1" topLeftCell="A2" activePane="bottomLeft" state="frozen"/>
      <selection pane="bottomLeft" activeCell="J40" sqref="J40"/>
    </sheetView>
  </sheetViews>
  <sheetFormatPr defaultColWidth="37.85546875" defaultRowHeight="12.75" x14ac:dyDescent="0.2"/>
  <cols>
    <col min="1" max="1" width="6.42578125" style="10" bestFit="1" customWidth="1"/>
    <col min="2" max="2" width="17.42578125" style="10" bestFit="1" customWidth="1"/>
    <col min="3" max="3" width="6.85546875" style="10" bestFit="1" customWidth="1"/>
    <col min="4" max="4" width="11.140625" style="10" bestFit="1" customWidth="1"/>
    <col min="5" max="5" width="4.42578125" style="10" bestFit="1" customWidth="1"/>
    <col min="6" max="6" width="12.28515625" style="10" bestFit="1" customWidth="1"/>
    <col min="7" max="7" width="8.42578125" style="10" customWidth="1"/>
    <col min="8" max="8" width="6.5703125" style="10" bestFit="1" customWidth="1"/>
    <col min="9" max="9" width="6" style="10" bestFit="1" customWidth="1"/>
    <col min="10" max="10" width="5.5703125" style="10" bestFit="1" customWidth="1"/>
    <col min="11" max="16384" width="37.85546875" style="10"/>
  </cols>
  <sheetData>
    <row r="1" spans="1:10" x14ac:dyDescent="0.2">
      <c r="A1" s="32" t="s">
        <v>215</v>
      </c>
      <c r="B1" s="33" t="s">
        <v>105</v>
      </c>
      <c r="C1" s="32" t="s">
        <v>106</v>
      </c>
      <c r="D1" s="32" t="s">
        <v>107</v>
      </c>
      <c r="E1" s="32" t="s">
        <v>108</v>
      </c>
      <c r="F1" s="32" t="s">
        <v>109</v>
      </c>
      <c r="G1" s="32" t="s">
        <v>406</v>
      </c>
      <c r="H1" s="32" t="s">
        <v>110</v>
      </c>
      <c r="I1" s="34" t="s">
        <v>403</v>
      </c>
      <c r="J1" s="34" t="s">
        <v>404</v>
      </c>
    </row>
    <row r="2" spans="1:10" x14ac:dyDescent="0.2">
      <c r="A2" s="30">
        <v>1</v>
      </c>
      <c r="B2" s="31" t="s">
        <v>9</v>
      </c>
      <c r="C2" s="30" t="s">
        <v>10</v>
      </c>
      <c r="D2" s="30">
        <v>10301585</v>
      </c>
      <c r="E2" s="30">
        <v>5</v>
      </c>
      <c r="F2" s="30" t="s">
        <v>322</v>
      </c>
      <c r="G2" s="30">
        <v>31</v>
      </c>
      <c r="H2" s="30">
        <v>4.4000000000000004</v>
      </c>
      <c r="I2" s="10">
        <v>41</v>
      </c>
      <c r="J2" s="10">
        <v>30</v>
      </c>
    </row>
    <row r="3" spans="1:10" x14ac:dyDescent="0.2">
      <c r="A3" s="30">
        <v>2</v>
      </c>
      <c r="B3" s="31" t="s">
        <v>323</v>
      </c>
      <c r="C3" s="30" t="s">
        <v>46</v>
      </c>
      <c r="D3" s="30">
        <v>1200471</v>
      </c>
      <c r="E3" s="30">
        <v>5</v>
      </c>
      <c r="F3" s="30" t="s">
        <v>324</v>
      </c>
      <c r="G3" s="30">
        <v>30</v>
      </c>
      <c r="H3" s="30">
        <v>4.8</v>
      </c>
      <c r="I3" s="10">
        <v>37</v>
      </c>
    </row>
    <row r="4" spans="1:10" x14ac:dyDescent="0.2">
      <c r="A4" s="30">
        <v>3</v>
      </c>
      <c r="B4" s="31" t="s">
        <v>281</v>
      </c>
      <c r="C4" s="30" t="s">
        <v>282</v>
      </c>
      <c r="D4" s="30">
        <v>5102017</v>
      </c>
      <c r="E4" s="30">
        <v>4.9000000000000004</v>
      </c>
      <c r="F4" s="30" t="s">
        <v>325</v>
      </c>
      <c r="G4" s="30">
        <v>29</v>
      </c>
      <c r="H4" s="30">
        <v>4.5</v>
      </c>
      <c r="I4" s="10">
        <v>38</v>
      </c>
      <c r="J4" s="10">
        <v>20</v>
      </c>
    </row>
    <row r="5" spans="1:10" x14ac:dyDescent="0.2">
      <c r="A5" s="30">
        <v>4</v>
      </c>
      <c r="B5" s="31" t="s">
        <v>326</v>
      </c>
      <c r="C5" s="30" t="s">
        <v>7</v>
      </c>
      <c r="D5" s="30">
        <v>18002927</v>
      </c>
      <c r="E5" s="30">
        <v>2.4</v>
      </c>
      <c r="F5" s="30" t="s">
        <v>327</v>
      </c>
      <c r="G5" s="30">
        <v>26</v>
      </c>
      <c r="H5" s="30">
        <v>2.5</v>
      </c>
      <c r="I5" s="10">
        <v>32</v>
      </c>
    </row>
    <row r="6" spans="1:10" x14ac:dyDescent="0.2">
      <c r="A6" s="30">
        <v>5</v>
      </c>
      <c r="B6" s="31" t="s">
        <v>328</v>
      </c>
      <c r="C6" s="30" t="s">
        <v>329</v>
      </c>
      <c r="D6" s="30">
        <v>16300725</v>
      </c>
      <c r="E6" s="30">
        <v>6.8</v>
      </c>
      <c r="F6" s="30" t="s">
        <v>330</v>
      </c>
      <c r="G6" s="30">
        <v>26</v>
      </c>
      <c r="H6" s="30">
        <v>6.4</v>
      </c>
      <c r="I6" s="10">
        <v>37</v>
      </c>
    </row>
    <row r="7" spans="1:10" x14ac:dyDescent="0.2">
      <c r="A7" s="30">
        <v>6</v>
      </c>
      <c r="B7" s="31" t="s">
        <v>331</v>
      </c>
      <c r="C7" s="30" t="s">
        <v>80</v>
      </c>
      <c r="D7" s="30">
        <v>12500379</v>
      </c>
      <c r="E7" s="30">
        <v>3.2</v>
      </c>
      <c r="F7" s="30" t="s">
        <v>332</v>
      </c>
      <c r="G7" s="30">
        <v>21</v>
      </c>
      <c r="H7" s="30">
        <v>3.2</v>
      </c>
      <c r="I7" s="10">
        <v>28</v>
      </c>
    </row>
    <row r="8" spans="1:10" x14ac:dyDescent="0.2">
      <c r="A8" s="30">
        <v>7</v>
      </c>
      <c r="B8" s="31" t="s">
        <v>30</v>
      </c>
      <c r="C8" s="30" t="s">
        <v>31</v>
      </c>
      <c r="D8" s="30">
        <v>8500201</v>
      </c>
      <c r="E8" s="30">
        <v>6.9</v>
      </c>
      <c r="F8" s="30" t="s">
        <v>333</v>
      </c>
      <c r="G8" s="30">
        <v>21</v>
      </c>
      <c r="H8" s="30">
        <v>6.7</v>
      </c>
      <c r="I8" s="10">
        <v>33</v>
      </c>
    </row>
    <row r="9" spans="1:10" x14ac:dyDescent="0.2">
      <c r="A9" s="30">
        <v>8</v>
      </c>
      <c r="B9" s="31" t="s">
        <v>33</v>
      </c>
      <c r="C9" s="30" t="s">
        <v>34</v>
      </c>
      <c r="D9" s="30">
        <v>11102059</v>
      </c>
      <c r="E9" s="30">
        <v>7.7</v>
      </c>
      <c r="F9" s="30" t="s">
        <v>334</v>
      </c>
      <c r="G9" s="30">
        <v>20</v>
      </c>
      <c r="H9" s="30">
        <v>8.4</v>
      </c>
      <c r="I9" s="10">
        <v>30</v>
      </c>
    </row>
    <row r="10" spans="1:10" x14ac:dyDescent="0.2">
      <c r="A10" s="30">
        <v>9</v>
      </c>
      <c r="B10" s="31" t="s">
        <v>335</v>
      </c>
      <c r="C10" s="30" t="s">
        <v>23</v>
      </c>
      <c r="D10" s="30">
        <v>9800407</v>
      </c>
      <c r="E10" s="30">
        <v>8</v>
      </c>
      <c r="F10" s="30" t="s">
        <v>336</v>
      </c>
      <c r="G10" s="30">
        <v>20</v>
      </c>
      <c r="H10" s="30">
        <v>7.9</v>
      </c>
      <c r="I10" s="10">
        <v>34</v>
      </c>
    </row>
    <row r="11" spans="1:10" x14ac:dyDescent="0.2">
      <c r="A11" s="30">
        <v>10</v>
      </c>
      <c r="B11" s="31" t="s">
        <v>337</v>
      </c>
      <c r="C11" s="30" t="s">
        <v>338</v>
      </c>
      <c r="D11" s="30">
        <v>6700728</v>
      </c>
      <c r="E11" s="30">
        <v>14.1</v>
      </c>
      <c r="F11" s="30" t="s">
        <v>339</v>
      </c>
      <c r="G11" s="30">
        <v>20</v>
      </c>
      <c r="H11" s="30">
        <v>13.7</v>
      </c>
      <c r="I11" s="10">
        <v>37</v>
      </c>
    </row>
    <row r="12" spans="1:10" x14ac:dyDescent="0.2">
      <c r="A12" s="30">
        <v>11</v>
      </c>
      <c r="B12" s="31" t="s">
        <v>340</v>
      </c>
      <c r="C12" s="30" t="s">
        <v>329</v>
      </c>
      <c r="D12" s="30">
        <v>16300156</v>
      </c>
      <c r="E12" s="30">
        <v>7.5</v>
      </c>
      <c r="F12" s="30" t="s">
        <v>341</v>
      </c>
      <c r="G12" s="30">
        <v>19</v>
      </c>
      <c r="H12" s="30">
        <v>7.5</v>
      </c>
      <c r="I12" s="10">
        <v>32</v>
      </c>
    </row>
    <row r="13" spans="1:10" x14ac:dyDescent="0.2">
      <c r="A13" s="30">
        <v>12</v>
      </c>
      <c r="B13" s="31" t="s">
        <v>152</v>
      </c>
      <c r="C13" s="30" t="s">
        <v>115</v>
      </c>
      <c r="D13" s="30">
        <v>12201010</v>
      </c>
      <c r="E13" s="30">
        <v>15.2</v>
      </c>
      <c r="F13" s="30" t="s">
        <v>342</v>
      </c>
      <c r="G13" s="30">
        <v>18</v>
      </c>
      <c r="H13" s="30">
        <v>16.2</v>
      </c>
      <c r="I13" s="10">
        <v>38</v>
      </c>
      <c r="J13" s="10">
        <v>10</v>
      </c>
    </row>
    <row r="14" spans="1:10" x14ac:dyDescent="0.2">
      <c r="A14" s="30">
        <v>13</v>
      </c>
      <c r="B14" s="31" t="s">
        <v>343</v>
      </c>
      <c r="C14" s="30" t="s">
        <v>344</v>
      </c>
      <c r="D14" s="30">
        <v>22000260</v>
      </c>
      <c r="E14" s="30">
        <v>9.9</v>
      </c>
      <c r="F14" s="30" t="s">
        <v>123</v>
      </c>
      <c r="G14" s="30">
        <v>18</v>
      </c>
      <c r="H14" s="30">
        <v>9.9</v>
      </c>
      <c r="I14" s="10">
        <v>30</v>
      </c>
    </row>
    <row r="15" spans="1:10" x14ac:dyDescent="0.2">
      <c r="A15" s="30">
        <v>14</v>
      </c>
      <c r="B15" s="31" t="s">
        <v>345</v>
      </c>
      <c r="C15" s="30" t="s">
        <v>346</v>
      </c>
      <c r="D15" s="30">
        <v>1901037</v>
      </c>
      <c r="E15" s="30">
        <v>17.899999999999999</v>
      </c>
      <c r="F15" s="30" t="s">
        <v>347</v>
      </c>
      <c r="G15" s="30">
        <v>17</v>
      </c>
      <c r="H15" s="30">
        <v>17</v>
      </c>
      <c r="I15" s="10">
        <v>40</v>
      </c>
      <c r="J15" s="10">
        <v>10</v>
      </c>
    </row>
    <row r="16" spans="1:10" x14ac:dyDescent="0.2">
      <c r="A16" s="30">
        <v>15</v>
      </c>
      <c r="B16" s="31" t="s">
        <v>20</v>
      </c>
      <c r="C16" s="30" t="s">
        <v>18</v>
      </c>
      <c r="D16" s="30">
        <v>15400297</v>
      </c>
      <c r="E16" s="30">
        <v>11.5</v>
      </c>
      <c r="F16" s="30" t="s">
        <v>348</v>
      </c>
      <c r="G16" s="30">
        <v>17</v>
      </c>
      <c r="H16" s="30">
        <v>11.7</v>
      </c>
      <c r="I16" s="10">
        <v>32</v>
      </c>
    </row>
    <row r="17" spans="1:10" x14ac:dyDescent="0.2">
      <c r="A17" s="30">
        <v>16</v>
      </c>
      <c r="B17" s="31" t="s">
        <v>14</v>
      </c>
      <c r="C17" s="30" t="s">
        <v>15</v>
      </c>
      <c r="D17" s="30">
        <v>5300717</v>
      </c>
      <c r="E17" s="30">
        <v>15.5</v>
      </c>
      <c r="F17" s="30" t="s">
        <v>349</v>
      </c>
      <c r="G17" s="30">
        <v>16</v>
      </c>
      <c r="H17" s="30">
        <v>15.9</v>
      </c>
      <c r="I17" s="10">
        <v>34</v>
      </c>
    </row>
    <row r="18" spans="1:10" x14ac:dyDescent="0.2">
      <c r="A18" s="30">
        <v>17</v>
      </c>
      <c r="B18" s="31" t="s">
        <v>54</v>
      </c>
      <c r="C18" s="30" t="s">
        <v>31</v>
      </c>
      <c r="D18" s="30">
        <v>8501104</v>
      </c>
      <c r="E18" s="30">
        <v>14.1</v>
      </c>
      <c r="F18" s="30" t="s">
        <v>350</v>
      </c>
      <c r="G18" s="30">
        <v>16</v>
      </c>
      <c r="H18" s="30">
        <v>14.2</v>
      </c>
      <c r="I18" s="10">
        <v>32</v>
      </c>
    </row>
    <row r="19" spans="1:10" x14ac:dyDescent="0.2">
      <c r="A19" s="30">
        <v>18</v>
      </c>
      <c r="B19" s="31" t="s">
        <v>351</v>
      </c>
      <c r="C19" s="30" t="s">
        <v>115</v>
      </c>
      <c r="D19" s="30">
        <v>12201401</v>
      </c>
      <c r="E19" s="30">
        <v>16.5</v>
      </c>
      <c r="F19" s="30" t="s">
        <v>352</v>
      </c>
      <c r="G19" s="30">
        <v>16</v>
      </c>
      <c r="H19" s="30">
        <v>16.5</v>
      </c>
      <c r="I19" s="10">
        <v>33</v>
      </c>
    </row>
    <row r="20" spans="1:10" x14ac:dyDescent="0.2">
      <c r="A20" s="30">
        <v>19</v>
      </c>
      <c r="B20" s="31" t="s">
        <v>353</v>
      </c>
      <c r="C20" s="30" t="s">
        <v>125</v>
      </c>
      <c r="D20" s="30">
        <v>6800684</v>
      </c>
      <c r="E20" s="30">
        <v>15.1</v>
      </c>
      <c r="F20" s="30" t="s">
        <v>354</v>
      </c>
      <c r="G20" s="30">
        <v>15</v>
      </c>
      <c r="H20" s="30">
        <v>15.1</v>
      </c>
      <c r="I20" s="10">
        <v>33</v>
      </c>
    </row>
    <row r="21" spans="1:10" x14ac:dyDescent="0.2">
      <c r="A21" s="30">
        <v>20</v>
      </c>
      <c r="B21" s="31" t="s">
        <v>355</v>
      </c>
      <c r="C21" s="30" t="s">
        <v>356</v>
      </c>
      <c r="D21" s="30">
        <v>17300458</v>
      </c>
      <c r="E21" s="30">
        <v>22.4</v>
      </c>
      <c r="F21" s="30" t="s">
        <v>357</v>
      </c>
      <c r="G21" s="30">
        <v>15</v>
      </c>
      <c r="H21" s="30">
        <v>22.1</v>
      </c>
      <c r="I21" s="10">
        <v>34</v>
      </c>
    </row>
    <row r="22" spans="1:10" x14ac:dyDescent="0.2">
      <c r="A22" s="30">
        <v>21</v>
      </c>
      <c r="B22" s="31" t="s">
        <v>76</v>
      </c>
      <c r="C22" s="30" t="s">
        <v>77</v>
      </c>
      <c r="D22" s="30">
        <v>7803443</v>
      </c>
      <c r="E22" s="30">
        <v>19.600000000000001</v>
      </c>
      <c r="F22" s="30" t="s">
        <v>358</v>
      </c>
      <c r="G22" s="30">
        <v>15</v>
      </c>
      <c r="H22" s="30">
        <v>19.2</v>
      </c>
      <c r="I22" s="10">
        <v>37</v>
      </c>
    </row>
    <row r="23" spans="1:10" x14ac:dyDescent="0.2">
      <c r="A23" s="30">
        <v>22</v>
      </c>
      <c r="B23" s="31" t="s">
        <v>136</v>
      </c>
      <c r="C23" s="30" t="s">
        <v>115</v>
      </c>
      <c r="D23" s="30">
        <v>12201457</v>
      </c>
      <c r="E23" s="30">
        <v>21.3</v>
      </c>
      <c r="F23" s="30" t="s">
        <v>359</v>
      </c>
      <c r="G23" s="30">
        <v>14</v>
      </c>
      <c r="H23" s="30">
        <v>20.3</v>
      </c>
      <c r="I23" s="10">
        <v>41</v>
      </c>
      <c r="J23" s="10">
        <v>30</v>
      </c>
    </row>
    <row r="24" spans="1:10" x14ac:dyDescent="0.2">
      <c r="A24" s="30">
        <v>23</v>
      </c>
      <c r="B24" s="31" t="s">
        <v>360</v>
      </c>
      <c r="C24" s="30" t="s">
        <v>7</v>
      </c>
      <c r="D24" s="30">
        <v>18001324</v>
      </c>
      <c r="E24" s="30">
        <v>21.1</v>
      </c>
      <c r="F24" s="30" t="s">
        <v>361</v>
      </c>
      <c r="G24" s="30">
        <v>14</v>
      </c>
      <c r="H24" s="30">
        <v>21</v>
      </c>
      <c r="I24" s="10">
        <v>34</v>
      </c>
    </row>
    <row r="25" spans="1:10" x14ac:dyDescent="0.2">
      <c r="A25" s="30">
        <v>24</v>
      </c>
      <c r="B25" s="31" t="s">
        <v>362</v>
      </c>
      <c r="C25" s="30" t="s">
        <v>363</v>
      </c>
      <c r="D25" s="30">
        <v>16100226</v>
      </c>
      <c r="E25" s="30">
        <v>15.3</v>
      </c>
      <c r="F25" s="30" t="s">
        <v>364</v>
      </c>
      <c r="G25" s="30">
        <v>13</v>
      </c>
      <c r="H25" s="30">
        <v>15.3</v>
      </c>
      <c r="I25" s="10">
        <v>31</v>
      </c>
    </row>
    <row r="26" spans="1:10" x14ac:dyDescent="0.2">
      <c r="A26" s="30">
        <v>25</v>
      </c>
      <c r="B26" s="31" t="s">
        <v>365</v>
      </c>
      <c r="C26" s="30" t="s">
        <v>43</v>
      </c>
      <c r="D26" s="30">
        <v>1004898</v>
      </c>
      <c r="E26" s="30">
        <v>17.7</v>
      </c>
      <c r="F26" s="30" t="s">
        <v>366</v>
      </c>
      <c r="G26" s="30">
        <v>13</v>
      </c>
      <c r="H26" s="30">
        <v>18.2</v>
      </c>
      <c r="I26" s="10">
        <v>31</v>
      </c>
    </row>
    <row r="27" spans="1:10" x14ac:dyDescent="0.2">
      <c r="A27" s="30">
        <v>26</v>
      </c>
      <c r="B27" s="31" t="s">
        <v>74</v>
      </c>
      <c r="C27" s="30" t="s">
        <v>15</v>
      </c>
      <c r="D27" s="30">
        <v>5300718</v>
      </c>
      <c r="E27" s="30">
        <v>23.2</v>
      </c>
      <c r="F27" s="30" t="s">
        <v>367</v>
      </c>
      <c r="G27" s="30">
        <v>13</v>
      </c>
      <c r="H27" s="30">
        <v>22.8</v>
      </c>
      <c r="I27" s="10">
        <v>38</v>
      </c>
    </row>
    <row r="28" spans="1:10" x14ac:dyDescent="0.2">
      <c r="A28" s="30">
        <v>27</v>
      </c>
      <c r="B28" s="31" t="s">
        <v>87</v>
      </c>
      <c r="C28" s="30" t="s">
        <v>34</v>
      </c>
      <c r="D28" s="30">
        <v>11102725</v>
      </c>
      <c r="E28" s="30">
        <v>20</v>
      </c>
      <c r="F28" s="30" t="s">
        <v>368</v>
      </c>
      <c r="G28" s="30">
        <v>12</v>
      </c>
      <c r="H28" s="30">
        <v>19.8</v>
      </c>
      <c r="I28" s="10">
        <v>34</v>
      </c>
    </row>
    <row r="29" spans="1:10" x14ac:dyDescent="0.2">
      <c r="A29" s="30">
        <v>28</v>
      </c>
      <c r="B29" s="31" t="s">
        <v>185</v>
      </c>
      <c r="C29" s="30" t="s">
        <v>4</v>
      </c>
      <c r="D29" s="30">
        <v>4600831</v>
      </c>
      <c r="E29" s="30">
        <v>21.1</v>
      </c>
      <c r="F29" s="30" t="s">
        <v>369</v>
      </c>
      <c r="G29" s="30">
        <v>12</v>
      </c>
      <c r="H29" s="30">
        <v>20.7</v>
      </c>
      <c r="I29" s="10">
        <v>37</v>
      </c>
    </row>
    <row r="30" spans="1:10" x14ac:dyDescent="0.2">
      <c r="A30" s="30">
        <v>29</v>
      </c>
      <c r="B30" s="31" t="s">
        <v>370</v>
      </c>
      <c r="C30" s="30" t="s">
        <v>34</v>
      </c>
      <c r="D30" s="30">
        <v>11102066</v>
      </c>
      <c r="E30" s="30">
        <v>11.8</v>
      </c>
      <c r="F30" s="30" t="s">
        <v>371</v>
      </c>
      <c r="G30" s="30">
        <v>11</v>
      </c>
      <c r="H30" s="30">
        <v>12.4</v>
      </c>
      <c r="I30" s="10">
        <v>24</v>
      </c>
    </row>
    <row r="31" spans="1:10" x14ac:dyDescent="0.2">
      <c r="A31" s="30">
        <v>30</v>
      </c>
      <c r="B31" s="31" t="s">
        <v>134</v>
      </c>
      <c r="C31" s="30" t="s">
        <v>80</v>
      </c>
      <c r="D31" s="30">
        <v>12502250</v>
      </c>
      <c r="E31" s="30">
        <v>13.9</v>
      </c>
      <c r="F31" s="30" t="s">
        <v>372</v>
      </c>
      <c r="G31" s="30">
        <v>11</v>
      </c>
      <c r="H31" s="30">
        <v>14.3</v>
      </c>
      <c r="I31" s="10">
        <v>27</v>
      </c>
    </row>
    <row r="32" spans="1:10" x14ac:dyDescent="0.2">
      <c r="A32" s="30">
        <v>31</v>
      </c>
      <c r="B32" s="31" t="s">
        <v>373</v>
      </c>
      <c r="C32" s="30" t="s">
        <v>101</v>
      </c>
      <c r="D32" s="30">
        <v>8901614</v>
      </c>
      <c r="E32" s="30">
        <v>19.5</v>
      </c>
      <c r="F32" s="30" t="s">
        <v>374</v>
      </c>
      <c r="G32" s="30">
        <v>10</v>
      </c>
      <c r="H32" s="30">
        <v>19.5</v>
      </c>
      <c r="I32" s="10">
        <v>27</v>
      </c>
    </row>
    <row r="33" spans="1:10" x14ac:dyDescent="0.2">
      <c r="A33" s="30">
        <v>32</v>
      </c>
      <c r="B33" s="31" t="s">
        <v>375</v>
      </c>
      <c r="C33" s="30" t="s">
        <v>7</v>
      </c>
      <c r="D33" s="30">
        <v>18000151</v>
      </c>
      <c r="E33" s="30">
        <v>17.399999999999999</v>
      </c>
      <c r="F33" s="30" t="s">
        <v>376</v>
      </c>
      <c r="G33" s="30">
        <v>10</v>
      </c>
      <c r="H33" s="30">
        <v>17.399999999999999</v>
      </c>
      <c r="I33" s="10">
        <v>31</v>
      </c>
    </row>
    <row r="34" spans="1:10" x14ac:dyDescent="0.2">
      <c r="A34" s="30">
        <v>33</v>
      </c>
      <c r="B34" s="31" t="s">
        <v>175</v>
      </c>
      <c r="C34" s="30" t="s">
        <v>176</v>
      </c>
      <c r="D34" s="30">
        <v>22600013</v>
      </c>
      <c r="E34" s="30">
        <v>15.5</v>
      </c>
      <c r="F34" s="30" t="s">
        <v>377</v>
      </c>
      <c r="G34" s="30">
        <v>10</v>
      </c>
      <c r="H34" s="30">
        <v>15.5</v>
      </c>
      <c r="I34" s="10">
        <v>23</v>
      </c>
    </row>
    <row r="35" spans="1:10" x14ac:dyDescent="0.2">
      <c r="A35" s="30">
        <v>34</v>
      </c>
      <c r="B35" s="31" t="s">
        <v>378</v>
      </c>
      <c r="C35" s="30" t="s">
        <v>80</v>
      </c>
      <c r="D35" s="30">
        <v>12503394</v>
      </c>
      <c r="E35" s="30">
        <v>23.5</v>
      </c>
      <c r="F35" s="30" t="s">
        <v>379</v>
      </c>
      <c r="G35" s="30">
        <v>9</v>
      </c>
      <c r="H35" s="30">
        <v>23.5</v>
      </c>
      <c r="I35" s="10">
        <v>27</v>
      </c>
    </row>
    <row r="36" spans="1:10" x14ac:dyDescent="0.2">
      <c r="A36" s="30">
        <v>35</v>
      </c>
      <c r="B36" s="31" t="s">
        <v>79</v>
      </c>
      <c r="C36" s="30" t="s">
        <v>80</v>
      </c>
      <c r="D36" s="30">
        <v>12503006</v>
      </c>
      <c r="E36" s="30">
        <v>20.7</v>
      </c>
      <c r="F36" s="30" t="s">
        <v>380</v>
      </c>
      <c r="G36" s="30">
        <v>9</v>
      </c>
      <c r="H36" s="30">
        <v>20.7</v>
      </c>
      <c r="I36" s="10">
        <v>30</v>
      </c>
    </row>
    <row r="37" spans="1:10" x14ac:dyDescent="0.2">
      <c r="A37" s="30">
        <v>36</v>
      </c>
      <c r="B37" s="31" t="s">
        <v>381</v>
      </c>
      <c r="C37" s="30" t="s">
        <v>382</v>
      </c>
      <c r="D37" s="30">
        <v>11300797</v>
      </c>
      <c r="E37" s="30">
        <v>25.4</v>
      </c>
      <c r="F37" s="30" t="s">
        <v>383</v>
      </c>
      <c r="G37" s="30">
        <v>9</v>
      </c>
      <c r="H37" s="30">
        <v>25.4</v>
      </c>
      <c r="I37" s="10">
        <v>33</v>
      </c>
    </row>
    <row r="38" spans="1:10" x14ac:dyDescent="0.2">
      <c r="A38" s="30">
        <v>37</v>
      </c>
      <c r="B38" s="31" t="s">
        <v>384</v>
      </c>
      <c r="C38" s="30" t="s">
        <v>7</v>
      </c>
      <c r="D38" s="30">
        <v>18005490</v>
      </c>
      <c r="E38" s="30">
        <v>19.100000000000001</v>
      </c>
      <c r="F38" s="30" t="s">
        <v>385</v>
      </c>
      <c r="G38" s="30">
        <v>8</v>
      </c>
      <c r="H38" s="30">
        <v>19.100000000000001</v>
      </c>
      <c r="I38" s="10">
        <v>31</v>
      </c>
    </row>
    <row r="39" spans="1:10" x14ac:dyDescent="0.2">
      <c r="A39" s="30">
        <v>38</v>
      </c>
      <c r="B39" s="31" t="s">
        <v>91</v>
      </c>
      <c r="C39" s="30" t="s">
        <v>31</v>
      </c>
      <c r="D39" s="30">
        <v>8500143</v>
      </c>
      <c r="E39" s="30">
        <v>27.6</v>
      </c>
      <c r="F39" s="30" t="s">
        <v>386</v>
      </c>
      <c r="G39" s="30">
        <v>8</v>
      </c>
      <c r="H39" s="30">
        <v>27.4</v>
      </c>
      <c r="I39" s="10">
        <v>35</v>
      </c>
      <c r="J39" s="10">
        <v>10</v>
      </c>
    </row>
    <row r="40" spans="1:10" x14ac:dyDescent="0.2">
      <c r="A40" s="30">
        <v>39</v>
      </c>
      <c r="B40" s="31" t="s">
        <v>387</v>
      </c>
      <c r="C40" s="30" t="s">
        <v>23</v>
      </c>
      <c r="D40" s="30">
        <v>9807236</v>
      </c>
      <c r="E40" s="30">
        <v>24.1</v>
      </c>
      <c r="F40" s="30" t="s">
        <v>388</v>
      </c>
      <c r="G40" s="30">
        <v>8</v>
      </c>
      <c r="H40" s="30">
        <v>24.3</v>
      </c>
      <c r="I40" s="10">
        <v>32</v>
      </c>
    </row>
    <row r="41" spans="1:10" x14ac:dyDescent="0.2">
      <c r="A41" s="30">
        <v>40</v>
      </c>
      <c r="B41" s="31" t="s">
        <v>149</v>
      </c>
      <c r="C41" s="30" t="s">
        <v>115</v>
      </c>
      <c r="D41" s="30">
        <v>12201481</v>
      </c>
      <c r="E41" s="30">
        <v>27.3</v>
      </c>
      <c r="F41" s="30" t="s">
        <v>146</v>
      </c>
      <c r="G41" s="30">
        <v>7</v>
      </c>
      <c r="H41" s="30">
        <v>26.9</v>
      </c>
      <c r="I41" s="10">
        <v>34</v>
      </c>
    </row>
    <row r="42" spans="1:10" x14ac:dyDescent="0.2">
      <c r="A42" s="30">
        <v>41</v>
      </c>
      <c r="B42" s="31" t="s">
        <v>389</v>
      </c>
      <c r="C42" s="30" t="s">
        <v>382</v>
      </c>
      <c r="D42" s="30">
        <v>11301222</v>
      </c>
      <c r="E42" s="30">
        <v>25.2</v>
      </c>
      <c r="F42" s="30" t="s">
        <v>390</v>
      </c>
      <c r="G42" s="30">
        <v>6</v>
      </c>
      <c r="H42" s="30">
        <v>25.5</v>
      </c>
      <c r="I42" s="10">
        <v>29</v>
      </c>
    </row>
    <row r="43" spans="1:10" x14ac:dyDescent="0.2">
      <c r="A43" s="30">
        <v>42</v>
      </c>
      <c r="B43" s="31" t="s">
        <v>391</v>
      </c>
      <c r="C43" s="30" t="s">
        <v>392</v>
      </c>
      <c r="D43" s="30">
        <v>12400547</v>
      </c>
      <c r="E43" s="30">
        <v>23.6</v>
      </c>
      <c r="F43" s="30" t="s">
        <v>393</v>
      </c>
      <c r="G43" s="30">
        <v>6</v>
      </c>
      <c r="H43" s="30">
        <v>23.4</v>
      </c>
      <c r="I43" s="10">
        <v>32</v>
      </c>
    </row>
    <row r="44" spans="1:10" x14ac:dyDescent="0.2">
      <c r="A44" s="30" t="s">
        <v>394</v>
      </c>
      <c r="B44" s="31" t="s">
        <v>93</v>
      </c>
      <c r="C44" s="30" t="s">
        <v>94</v>
      </c>
      <c r="D44" s="30">
        <v>14101482</v>
      </c>
      <c r="E44" s="30">
        <v>29.9</v>
      </c>
      <c r="F44" s="30" t="s">
        <v>395</v>
      </c>
      <c r="G44" s="30">
        <v>3</v>
      </c>
      <c r="H44" s="30">
        <v>29.8</v>
      </c>
      <c r="I44" s="10">
        <v>35</v>
      </c>
      <c r="J44" s="10">
        <v>20</v>
      </c>
    </row>
    <row r="45" spans="1:10" x14ac:dyDescent="0.2">
      <c r="A45" s="30" t="s">
        <v>394</v>
      </c>
      <c r="B45" s="31" t="s">
        <v>396</v>
      </c>
      <c r="C45" s="30" t="s">
        <v>397</v>
      </c>
      <c r="D45" s="30">
        <v>5400572</v>
      </c>
      <c r="E45" s="30">
        <v>21.4</v>
      </c>
      <c r="F45" s="30" t="s">
        <v>398</v>
      </c>
      <c r="G45" s="30">
        <v>3</v>
      </c>
      <c r="H45" s="30">
        <v>21.4</v>
      </c>
      <c r="I45" s="10">
        <v>20</v>
      </c>
    </row>
  </sheetData>
  <hyperlinks>
    <hyperlink ref="B2" r:id="rId1" tooltip="OLIVA Jakub" display="https://www.cgf.cz/cz/turnaje/turnaje-vyhledavani/turnaj/vysledkova-listina-hrace?id=845796897&amp;categoryId=845796917&amp;golferId=645679867" xr:uid="{44316314-44AD-4709-8C73-6C100929CC71}"/>
    <hyperlink ref="B3" r:id="rId2" tooltip="KUBÍČEK Josef" display="https://www.cgf.cz/cz/turnaje/turnaje-vyhledavani/turnaj/vysledkova-listina-hrace?id=845796897&amp;categoryId=845796917&amp;golferId=45886030" xr:uid="{CCCB21BF-80D3-4988-9741-CA5F6D15A788}"/>
    <hyperlink ref="B4" r:id="rId3" tooltip="CHOVANEC Jozef" display="https://www.cgf.cz/cz/turnaje/turnaje-vyhledavani/turnaj/vysledkova-listina-hrace?id=845796897&amp;categoryId=845796917&amp;golferId=298947202" xr:uid="{7469A0A8-AC2F-4A90-ADFE-D740DBDDAB14}"/>
    <hyperlink ref="B5" r:id="rId4" tooltip="HORTON Richard" display="https://www.cgf.cz/cz/turnaje/turnaje-vyhledavani/turnaj/vysledkova-listina-hrace?id=845796897&amp;categoryId=845796917&amp;golferId=99263754" xr:uid="{F37642C5-B1BD-4872-AB5A-0D1C31FE7DF4}"/>
    <hyperlink ref="B6" r:id="rId5" tooltip="ČÍŽ Přemysl" display="https://www.cgf.cz/cz/turnaje/turnaje-vyhledavani/turnaj/vysledkova-listina-hrace?id=845796897&amp;categoryId=845796917&amp;golferId=532972971" xr:uid="{1734E8F2-9C2B-4B60-A07D-7671DFD6C67D}"/>
    <hyperlink ref="B7" r:id="rId6" tooltip="CUONG Ngo Manh" display="https://www.cgf.cz/cz/turnaje/turnaje-vyhledavani/turnaj/vysledkova-listina-hrace?id=845796897&amp;categoryId=845796917&amp;golferId=353829643" xr:uid="{FBC48301-F665-4037-8171-BBD571457982}"/>
    <hyperlink ref="B8" r:id="rId7" tooltip="JARKOVSKÝ Jaroslav" display="https://www.cgf.cz/cz/turnaje/turnaje-vyhledavani/turnaj/vysledkova-listina-hrace?id=845796897&amp;categoryId=845796917&amp;golferId=1952279" xr:uid="{3D45ECA3-D246-4F96-BF0E-85E9AEDF952A}"/>
    <hyperlink ref="B9" r:id="rId8" tooltip="STÜNDL Dušan" display="https://www.cgf.cz/cz/turnaje/turnaje-vyhledavani/turnaj/vysledkova-listina-hrace?id=845796897&amp;categoryId=845796917&amp;golferId=289951770" xr:uid="{E820A3C8-11C1-43F1-B935-41F45F14FD54}"/>
    <hyperlink ref="B10" r:id="rId9" tooltip="SPUDICH Jiří" display="https://www.cgf.cz/cz/turnaje/turnaje-vyhledavani/turnaj/vysledkova-listina-hrace?id=845796897&amp;categoryId=845796917&amp;golferId=86248855" xr:uid="{40711D38-8E2F-4E56-A0A4-7C4A9D6F4E9B}"/>
    <hyperlink ref="B11" r:id="rId10" tooltip="KOS Josef" display="https://www.cgf.cz/cz/turnaje/turnaje-vyhledavani/turnaj/vysledkova-listina-hrace?id=845796897&amp;categoryId=845796917&amp;golferId=453483358" xr:uid="{B9C1D1B1-82E8-4C46-96A5-54AB985CCFDF}"/>
    <hyperlink ref="B12" r:id="rId11" tooltip="HODEK Petr" display="https://www.cgf.cz/cz/turnaje/turnaje-vyhledavani/turnaj/vysledkova-listina-hrace?id=845796897&amp;categoryId=845796917&amp;golferId=5318474" xr:uid="{95B8D873-A323-4E0D-A8A7-411DFCB6FD64}"/>
    <hyperlink ref="B13" r:id="rId12" tooltip="URBAN Vladimír" display="https://www.cgf.cz/cz/turnaje/turnaje-vyhledavani/turnaj/vysledkova-listina-hrace?id=845796897&amp;categoryId=845796917&amp;golferId=457355288" xr:uid="{768BC67C-FED7-4A6E-B3EE-54F3251998F6}"/>
    <hyperlink ref="B14" r:id="rId13" tooltip="TOPINKA Tomáš" display="https://www.cgf.cz/cz/turnaje/turnaje-vyhledavani/turnaj/vysledkova-listina-hrace?id=845796897&amp;categoryId=845796917&amp;golferId=366729551" xr:uid="{5764BDF0-43FD-4DB2-B5C7-74046B1120C1}"/>
    <hyperlink ref="B15" r:id="rId14" tooltip="HÁJEK Martin" display="https://www.cgf.cz/cz/turnaje/turnaje-vyhledavani/turnaj/vysledkova-listina-hrace?id=845796897&amp;categoryId=845796917&amp;golferId=58810721" xr:uid="{976D46F4-7B40-4CF9-8463-43B7EA405EAC}"/>
    <hyperlink ref="B16" r:id="rId15" tooltip="ZAPOTIL Zbyněk" display="https://www.cgf.cz/cz/turnaje/turnaje-vyhledavani/turnaj/vysledkova-listina-hrace?id=845796897&amp;categoryId=845796917&amp;golferId=63584174" xr:uid="{301BD5BE-6AEB-4A70-A526-30F92ED732D3}"/>
    <hyperlink ref="B17" r:id="rId16" tooltip="BENDA Oliver" display="https://www.cgf.cz/cz/turnaje/turnaje-vyhledavani/turnaj/vysledkova-listina-hrace?id=845796897&amp;categoryId=845796917&amp;golferId=5713989" xr:uid="{BA58C2B1-B18A-41EA-9110-BFB2EB040BDC}"/>
    <hyperlink ref="B18" r:id="rId17" tooltip="POLERECKÝ Miroslav" display="https://www.cgf.cz/cz/turnaje/turnaje-vyhledavani/turnaj/vysledkova-listina-hrace?id=845796897&amp;categoryId=845796917&amp;golferId=522217339" xr:uid="{C5AC3ABB-7706-403E-9E77-603904176353}"/>
    <hyperlink ref="B19" r:id="rId18" tooltip="KRÁL Josef" display="https://www.cgf.cz/cz/turnaje/turnaje-vyhledavani/turnaj/vysledkova-listina-hrace?id=845796897&amp;categoryId=845796917&amp;golferId=506107891" xr:uid="{E431566C-8254-4268-934D-725D72E4A7B5}"/>
    <hyperlink ref="B20" r:id="rId19" tooltip="SÝKORA Pavel" display="https://www.cgf.cz/cz/turnaje/turnaje-vyhledavani/turnaj/vysledkova-listina-hrace?id=845796897&amp;categoryId=845796917&amp;golferId=79799903" xr:uid="{B9531130-184D-4430-9D4B-08CD3D888338}"/>
    <hyperlink ref="B21" r:id="rId20" tooltip="POLANSKÝ Jiří" display="https://www.cgf.cz/cz/turnaje/turnaje-vyhledavani/turnaj/vysledkova-listina-hrace?id=845796897&amp;categoryId=845796917&amp;golferId=479520139" xr:uid="{2728A525-EBBA-4823-9D42-46E785BC15F3}"/>
    <hyperlink ref="B22" r:id="rId21" tooltip="LOUDA Petr" display="https://www.cgf.cz/cz/turnaje/turnaje-vyhledavani/turnaj/vysledkova-listina-hrace?id=845796897&amp;categoryId=845796917&amp;golferId=251554928" xr:uid="{72E282B6-C491-4694-85ED-80EFFFC5664A}"/>
    <hyperlink ref="B23" r:id="rId22" tooltip="ČUS Martin" display="https://www.cgf.cz/cz/turnaje/turnaje-vyhledavani/turnaj/vysledkova-listina-hrace?id=845796897&amp;categoryId=845796917&amp;golferId=662118803" xr:uid="{AB2DAC7D-7CBF-4EBB-A42A-1C99CB0AF69F}"/>
    <hyperlink ref="B24" r:id="rId23" tooltip="HOPP Alan" display="https://www.cgf.cz/cz/turnaje/turnaje-vyhledavani/turnaj/vysledkova-listina-hrace?id=845796897&amp;categoryId=845796917&amp;golferId=87642936" xr:uid="{0392D64B-299D-4200-AB3D-E1770F399EF9}"/>
    <hyperlink ref="B25" r:id="rId24" tooltip="ROSOCHA Milan" display="https://www.cgf.cz/cz/turnaje/turnaje-vyhledavani/turnaj/vysledkova-listina-hrace?id=845796897&amp;categoryId=845796917&amp;golferId=430645111" xr:uid="{4FC8F3BB-5E00-4240-9981-895EFACA9B79}"/>
    <hyperlink ref="B26" r:id="rId25" tooltip="SAGÁL Ivan" display="https://www.cgf.cz/cz/turnaje/turnaje-vyhledavani/turnaj/vysledkova-listina-hrace?id=845796897&amp;categoryId=845796917&amp;golferId=400672428" xr:uid="{4163FA71-5E0A-4286-8CDF-9ADA193C3B79}"/>
    <hyperlink ref="B27" r:id="rId26" tooltip="BENDA Milan" display="https://www.cgf.cz/cz/turnaje/turnaje-vyhledavani/turnaj/vysledkova-listina-hrace?id=845796897&amp;categoryId=845796917&amp;golferId=40232602" xr:uid="{D8088523-4F5F-400A-9E8F-076902161BB6}"/>
    <hyperlink ref="B28" r:id="rId27" tooltip="ZADÁK Roman" display="https://www.cgf.cz/cz/turnaje/turnaje-vyhledavani/turnaj/vysledkova-listina-hrace?id=845796897&amp;categoryId=845796917&amp;golferId=367707855" xr:uid="{6462F783-ACC2-4981-9B35-336F9BAAB5D3}"/>
    <hyperlink ref="B29" r:id="rId28" tooltip="SEDLÁK Jiří" display="https://www.cgf.cz/cz/turnaje/turnaje-vyhledavani/turnaj/vysledkova-listina-hrace?id=845796897&amp;categoryId=845796917&amp;golferId=11140039" xr:uid="{5360C1B8-D5A2-47DF-A337-7CF16A68BF73}"/>
    <hyperlink ref="B30" r:id="rId29" tooltip="GAŇA Branislav" display="https://www.cgf.cz/cz/turnaje/turnaje-vyhledavani/turnaj/vysledkova-listina-hrace?id=845796897&amp;categoryId=845796917&amp;golferId=63540266" xr:uid="{E547F422-24D0-475A-993A-91A8D1AD15A1}"/>
    <hyperlink ref="B31" r:id="rId30" tooltip="MANA Vladimír" display="https://www.cgf.cz/cz/turnaje/turnaje-vyhledavani/turnaj/vysledkova-listina-hrace?id=845796897&amp;categoryId=845796917&amp;golferId=26282766" xr:uid="{1FB310BC-2A45-44A1-9333-A546415769E3}"/>
    <hyperlink ref="B32" r:id="rId31" tooltip="PROKOP Miroslav" display="https://www.cgf.cz/cz/turnaje/turnaje-vyhledavani/turnaj/vysledkova-listina-hrace?id=845796897&amp;categoryId=845796917&amp;golferId=612899722" xr:uid="{586D9E21-79ED-41CF-9EB7-D2CF4FC72765}"/>
    <hyperlink ref="B33" r:id="rId32" tooltip="KIRBL Tomáš" display="https://www.cgf.cz/cz/turnaje/turnaje-vyhledavani/turnaj/vysledkova-listina-hrace?id=845796897&amp;categoryId=845796917&amp;golferId=15949894" xr:uid="{791C677A-27C0-4702-8986-04A36F5F745A}"/>
    <hyperlink ref="B34" r:id="rId33" tooltip="NOVÝ Robert" display="https://www.cgf.cz/cz/turnaje/turnaje-vyhledavani/turnaj/vysledkova-listina-hrace?id=845796897&amp;categoryId=845796917&amp;golferId=46155187" xr:uid="{2FA13B76-4AB0-45E2-94AB-BBEF74890DE3}"/>
    <hyperlink ref="B35" r:id="rId34" tooltip="HANUŠ Tomáš" display="https://www.cgf.cz/cz/turnaje/turnaje-vyhledavani/turnaj/vysledkova-listina-hrace?id=845796897&amp;categoryId=845796917&amp;golferId=652193140" xr:uid="{F3E41BFE-3A3F-446A-8ED3-4B99C8C49908}"/>
    <hyperlink ref="B36" r:id="rId35" tooltip="ŠRÁMEK Michal" display="https://www.cgf.cz/cz/turnaje/turnaje-vyhledavani/turnaj/vysledkova-listina-hrace?id=845796897&amp;categoryId=845796917&amp;golferId=595872613" xr:uid="{5308A4C0-094D-4C50-8D36-2C646D12430E}"/>
    <hyperlink ref="B37" r:id="rId36" tooltip="BUBENÍK Zoltán" display="https://www.cgf.cz/cz/turnaje/turnaje-vyhledavani/turnaj/vysledkova-listina-hrace?id=845796897&amp;categoryId=845796917&amp;golferId=18827059" xr:uid="{E110D3C5-E673-4A3E-948C-88A6E8A3F7EE}"/>
    <hyperlink ref="B38" r:id="rId37" tooltip="VALENTA Miroslav" display="https://www.cgf.cz/cz/turnaje/turnaje-vyhledavani/turnaj/vysledkova-listina-hrace?id=845796897&amp;categoryId=845796917&amp;golferId=317961200" xr:uid="{49274180-BAFA-4D9F-A2F2-9AAAF1C629E9}"/>
    <hyperlink ref="B39" r:id="rId38" tooltip="MAXA David" display="https://www.cgf.cz/cz/turnaje/turnaje-vyhledavani/turnaj/vysledkova-listina-hrace?id=845796897&amp;categoryId=845796917&amp;golferId=28270379" xr:uid="{7564EE0B-C732-4FAA-B0AD-265CED2DB70B}"/>
    <hyperlink ref="B40" r:id="rId39" tooltip="MARYŠKO Zdeněk" display="https://www.cgf.cz/cz/turnaje/turnaje-vyhledavani/turnaj/vysledkova-listina-hrace?id=845796897&amp;categoryId=845796917&amp;golferId=32500692" xr:uid="{532D0ED3-1C8F-4AD8-9225-567603791CDC}"/>
    <hyperlink ref="B41" r:id="rId40" tooltip="VOJÁČEK Jakub" display="https://www.cgf.cz/cz/turnaje/turnaje-vyhledavani/turnaj/vysledkova-listina-hrace?id=845796897&amp;categoryId=845796917&amp;golferId=688722221" xr:uid="{FF16D5D9-B232-490B-8002-401BCDC214A4}"/>
    <hyperlink ref="B42" r:id="rId41" tooltip="HORÁK Jiří" display="https://www.cgf.cz/cz/turnaje/turnaje-vyhledavani/turnaj/vysledkova-listina-hrace?id=845796897&amp;categoryId=845796917&amp;golferId=322449021" xr:uid="{B14CC1C6-2DC2-410F-9536-FE76A601061E}"/>
    <hyperlink ref="B43" r:id="rId42" tooltip="SABADOŠ Jan" display="https://www.cgf.cz/cz/turnaje/turnaje-vyhledavani/turnaj/vysledkova-listina-hrace?id=845796897&amp;categoryId=845796917&amp;golferId=597732900" xr:uid="{B10B8735-FA22-41C0-A3A8-069731B3D52E}"/>
    <hyperlink ref="B44" r:id="rId43" tooltip="SEVERIN Lubomír" display="https://www.cgf.cz/cz/turnaje/turnaje-vyhledavani/turnaj/vysledkova-listina-hrace?id=845796897&amp;categoryId=845796917&amp;golferId=564797065" xr:uid="{53195D52-09AA-404F-BF31-420438B7C489}"/>
    <hyperlink ref="B45" r:id="rId44" tooltip="MAŠÍK Radek" display="https://www.cgf.cz/cz/turnaje/turnaje-vyhledavani/turnaj/vysledkova-listina-hrace?id=845796897&amp;categoryId=845796917&amp;golferId=16517569" xr:uid="{E444282A-721D-481E-8EE6-6FAB99BCF10D}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3AADA-13A6-4C17-B4E4-35C08400E14A}">
  <dimension ref="A1:K48"/>
  <sheetViews>
    <sheetView workbookViewId="0">
      <selection activeCell="K7" sqref="K7"/>
    </sheetView>
  </sheetViews>
  <sheetFormatPr defaultColWidth="34.42578125" defaultRowHeight="15" x14ac:dyDescent="0.25"/>
  <cols>
    <col min="1" max="1" width="6.5703125" style="58" bestFit="1" customWidth="1"/>
    <col min="2" max="2" width="19.140625" style="58" bestFit="1" customWidth="1"/>
    <col min="3" max="3" width="12" style="58" bestFit="1" customWidth="1"/>
    <col min="4" max="4" width="11.140625" style="58" bestFit="1" customWidth="1"/>
    <col min="5" max="5" width="4.5703125" style="58" bestFit="1" customWidth="1"/>
    <col min="6" max="6" width="12.85546875" style="58" bestFit="1" customWidth="1"/>
    <col min="7" max="7" width="7.140625" style="58" bestFit="1" customWidth="1"/>
    <col min="8" max="8" width="6.5703125" style="58" bestFit="1" customWidth="1"/>
    <col min="9" max="9" width="6" style="58" bestFit="1" customWidth="1"/>
    <col min="10" max="10" width="5.5703125" style="58" bestFit="1" customWidth="1"/>
    <col min="11" max="11" width="9.85546875" style="58" bestFit="1" customWidth="1"/>
    <col min="12" max="16384" width="34.42578125" style="58"/>
  </cols>
  <sheetData>
    <row r="1" spans="1:11" ht="15.75" thickBot="1" x14ac:dyDescent="0.3">
      <c r="A1" s="32" t="s">
        <v>215</v>
      </c>
      <c r="B1" s="33" t="s">
        <v>105</v>
      </c>
      <c r="C1" s="32" t="s">
        <v>106</v>
      </c>
      <c r="D1" s="32" t="s">
        <v>107</v>
      </c>
      <c r="E1" s="32" t="s">
        <v>108</v>
      </c>
      <c r="F1" s="32" t="s">
        <v>109</v>
      </c>
      <c r="G1" s="32" t="s">
        <v>406</v>
      </c>
      <c r="H1" s="32" t="s">
        <v>110</v>
      </c>
      <c r="I1" s="34" t="s">
        <v>403</v>
      </c>
      <c r="J1" s="34" t="s">
        <v>404</v>
      </c>
      <c r="K1" s="32" t="s">
        <v>441</v>
      </c>
    </row>
    <row r="2" spans="1:11" ht="16.5" thickTop="1" thickBot="1" x14ac:dyDescent="0.3">
      <c r="A2" s="59">
        <v>1</v>
      </c>
      <c r="B2" s="56" t="s">
        <v>281</v>
      </c>
      <c r="C2" s="59" t="s">
        <v>282</v>
      </c>
      <c r="D2" s="59">
        <v>5102017</v>
      </c>
      <c r="E2" s="60">
        <v>4.5</v>
      </c>
      <c r="F2" s="59" t="s">
        <v>443</v>
      </c>
      <c r="G2" s="59">
        <v>28</v>
      </c>
      <c r="H2" s="60">
        <v>4.5</v>
      </c>
      <c r="I2" s="58">
        <v>36</v>
      </c>
      <c r="K2" s="58">
        <f t="shared" ref="K2:K47" si="0">G2*2</f>
        <v>56</v>
      </c>
    </row>
    <row r="3" spans="1:11" ht="16.5" thickTop="1" thickBot="1" x14ac:dyDescent="0.3">
      <c r="A3" s="59">
        <v>2</v>
      </c>
      <c r="B3" s="56" t="s">
        <v>444</v>
      </c>
      <c r="C3" s="59" t="s">
        <v>23</v>
      </c>
      <c r="D3" s="59">
        <v>9801346</v>
      </c>
      <c r="E3" s="60">
        <v>9.9</v>
      </c>
      <c r="F3" s="59" t="s">
        <v>330</v>
      </c>
      <c r="G3" s="59">
        <v>26</v>
      </c>
      <c r="H3" s="60">
        <v>9.6</v>
      </c>
      <c r="I3" s="58">
        <v>37</v>
      </c>
      <c r="K3" s="58">
        <f t="shared" si="0"/>
        <v>52</v>
      </c>
    </row>
    <row r="4" spans="1:11" ht="16.5" thickTop="1" thickBot="1" x14ac:dyDescent="0.3">
      <c r="A4" s="59">
        <v>3</v>
      </c>
      <c r="B4" s="56" t="s">
        <v>20</v>
      </c>
      <c r="C4" s="59" t="s">
        <v>18</v>
      </c>
      <c r="D4" s="59">
        <v>15400297</v>
      </c>
      <c r="E4" s="60">
        <v>11.7</v>
      </c>
      <c r="F4" s="59" t="s">
        <v>445</v>
      </c>
      <c r="G4" s="59">
        <v>25</v>
      </c>
      <c r="H4" s="60">
        <v>10.9</v>
      </c>
      <c r="I4" s="58">
        <v>40</v>
      </c>
      <c r="J4" s="58">
        <v>30</v>
      </c>
      <c r="K4" s="58">
        <f t="shared" si="0"/>
        <v>50</v>
      </c>
    </row>
    <row r="5" spans="1:11" ht="16.5" thickTop="1" thickBot="1" x14ac:dyDescent="0.3">
      <c r="A5" s="59">
        <v>4</v>
      </c>
      <c r="B5" s="56" t="s">
        <v>446</v>
      </c>
      <c r="C5" s="59" t="s">
        <v>510</v>
      </c>
      <c r="D5" s="59"/>
      <c r="E5" s="60">
        <v>7.9</v>
      </c>
      <c r="F5" s="59" t="s">
        <v>447</v>
      </c>
      <c r="G5" s="59">
        <v>25</v>
      </c>
      <c r="H5" s="60">
        <v>7.9</v>
      </c>
      <c r="I5" s="58">
        <v>35</v>
      </c>
      <c r="K5" s="58">
        <f t="shared" si="0"/>
        <v>50</v>
      </c>
    </row>
    <row r="6" spans="1:11" ht="16.5" thickTop="1" thickBot="1" x14ac:dyDescent="0.3">
      <c r="A6" s="59">
        <v>5</v>
      </c>
      <c r="B6" s="56" t="s">
        <v>30</v>
      </c>
      <c r="C6" s="59" t="s">
        <v>31</v>
      </c>
      <c r="D6" s="59">
        <v>8500201</v>
      </c>
      <c r="E6" s="60">
        <v>6.7</v>
      </c>
      <c r="F6" s="59" t="s">
        <v>448</v>
      </c>
      <c r="G6" s="59">
        <v>23</v>
      </c>
      <c r="H6" s="60">
        <v>7.3</v>
      </c>
      <c r="I6" s="58">
        <v>32</v>
      </c>
      <c r="K6" s="58">
        <f t="shared" si="0"/>
        <v>46</v>
      </c>
    </row>
    <row r="7" spans="1:11" ht="16.5" thickTop="1" thickBot="1" x14ac:dyDescent="0.3">
      <c r="A7" s="59">
        <v>6</v>
      </c>
      <c r="B7" s="56" t="s">
        <v>449</v>
      </c>
      <c r="C7" s="59" t="s">
        <v>115</v>
      </c>
      <c r="D7" s="59">
        <v>12201614</v>
      </c>
      <c r="E7" s="60">
        <v>8.8000000000000007</v>
      </c>
      <c r="F7" s="59" t="s">
        <v>450</v>
      </c>
      <c r="G7" s="59">
        <v>23</v>
      </c>
      <c r="H7" s="60">
        <v>8.8000000000000007</v>
      </c>
      <c r="I7" s="58">
        <v>33</v>
      </c>
      <c r="K7" s="58">
        <f t="shared" si="0"/>
        <v>46</v>
      </c>
    </row>
    <row r="8" spans="1:11" ht="16.5" thickTop="1" thickBot="1" x14ac:dyDescent="0.3">
      <c r="A8" s="59">
        <v>7</v>
      </c>
      <c r="B8" s="56" t="s">
        <v>451</v>
      </c>
      <c r="C8" s="59" t="s">
        <v>112</v>
      </c>
      <c r="D8" s="59">
        <v>4401048</v>
      </c>
      <c r="E8" s="60">
        <v>9.9</v>
      </c>
      <c r="F8" s="59" t="s">
        <v>452</v>
      </c>
      <c r="G8" s="59">
        <v>23</v>
      </c>
      <c r="H8" s="60">
        <v>9.6999999999999993</v>
      </c>
      <c r="I8" s="58">
        <v>36</v>
      </c>
      <c r="K8" s="58">
        <f t="shared" si="0"/>
        <v>46</v>
      </c>
    </row>
    <row r="9" spans="1:11" ht="16.5" thickTop="1" thickBot="1" x14ac:dyDescent="0.3">
      <c r="A9" s="59">
        <v>8</v>
      </c>
      <c r="B9" s="56" t="s">
        <v>54</v>
      </c>
      <c r="C9" s="59" t="s">
        <v>31</v>
      </c>
      <c r="D9" s="59">
        <v>8501104</v>
      </c>
      <c r="E9" s="60">
        <v>14.2</v>
      </c>
      <c r="F9" s="59" t="s">
        <v>453</v>
      </c>
      <c r="G9" s="59">
        <v>21</v>
      </c>
      <c r="H9" s="60">
        <v>13.7</v>
      </c>
      <c r="I9" s="58">
        <v>39</v>
      </c>
      <c r="K9" s="58">
        <f t="shared" si="0"/>
        <v>42</v>
      </c>
    </row>
    <row r="10" spans="1:11" ht="16.5" thickTop="1" thickBot="1" x14ac:dyDescent="0.3">
      <c r="A10" s="59">
        <v>9</v>
      </c>
      <c r="B10" s="56" t="s">
        <v>241</v>
      </c>
      <c r="C10" s="59" t="s">
        <v>18</v>
      </c>
      <c r="D10" s="59">
        <v>15400455</v>
      </c>
      <c r="E10" s="60">
        <v>12.7</v>
      </c>
      <c r="F10" s="59" t="s">
        <v>454</v>
      </c>
      <c r="G10" s="59">
        <v>21</v>
      </c>
      <c r="H10" s="60">
        <v>12.7</v>
      </c>
      <c r="I10" s="58">
        <v>36</v>
      </c>
      <c r="K10" s="58">
        <f t="shared" si="0"/>
        <v>42</v>
      </c>
    </row>
    <row r="11" spans="1:11" ht="16.5" thickTop="1" thickBot="1" x14ac:dyDescent="0.3">
      <c r="A11" s="59">
        <v>10</v>
      </c>
      <c r="B11" s="56" t="s">
        <v>42</v>
      </c>
      <c r="C11" s="59" t="s">
        <v>43</v>
      </c>
      <c r="D11" s="59">
        <v>1006712</v>
      </c>
      <c r="E11" s="60">
        <v>11.1</v>
      </c>
      <c r="F11" s="59" t="s">
        <v>24</v>
      </c>
      <c r="G11" s="59">
        <v>21</v>
      </c>
      <c r="H11" s="60">
        <v>11.6</v>
      </c>
      <c r="I11" s="58">
        <v>32</v>
      </c>
      <c r="K11" s="58">
        <f t="shared" si="0"/>
        <v>42</v>
      </c>
    </row>
    <row r="12" spans="1:11" ht="16.5" thickTop="1" thickBot="1" x14ac:dyDescent="0.3">
      <c r="A12" s="59">
        <v>11</v>
      </c>
      <c r="B12" s="56" t="s">
        <v>138</v>
      </c>
      <c r="C12" s="59" t="s">
        <v>80</v>
      </c>
      <c r="D12" s="59">
        <v>12502949</v>
      </c>
      <c r="E12" s="60">
        <v>14.8</v>
      </c>
      <c r="F12" s="59" t="s">
        <v>455</v>
      </c>
      <c r="G12" s="59">
        <v>20</v>
      </c>
      <c r="H12" s="60">
        <v>14.4</v>
      </c>
      <c r="I12" s="58">
        <v>39</v>
      </c>
      <c r="K12" s="58">
        <f t="shared" si="0"/>
        <v>40</v>
      </c>
    </row>
    <row r="13" spans="1:11" ht="16.5" thickTop="1" thickBot="1" x14ac:dyDescent="0.3">
      <c r="A13" s="59">
        <v>12</v>
      </c>
      <c r="B13" s="56" t="s">
        <v>456</v>
      </c>
      <c r="C13" s="59" t="s">
        <v>457</v>
      </c>
      <c r="D13" s="59">
        <v>18500092</v>
      </c>
      <c r="E13" s="60">
        <v>16.5</v>
      </c>
      <c r="F13" s="59" t="s">
        <v>458</v>
      </c>
      <c r="G13" s="59">
        <v>19</v>
      </c>
      <c r="H13" s="60">
        <v>16.600000000000001</v>
      </c>
      <c r="I13" s="58">
        <v>39</v>
      </c>
      <c r="J13" s="58">
        <v>20</v>
      </c>
      <c r="K13" s="58">
        <f t="shared" si="0"/>
        <v>38</v>
      </c>
    </row>
    <row r="14" spans="1:11" ht="16.5" thickTop="1" thickBot="1" x14ac:dyDescent="0.3">
      <c r="A14" s="59">
        <v>13</v>
      </c>
      <c r="B14" s="56" t="s">
        <v>459</v>
      </c>
      <c r="C14" s="59" t="s">
        <v>43</v>
      </c>
      <c r="D14" s="59">
        <v>1006711</v>
      </c>
      <c r="E14" s="60">
        <v>12.6</v>
      </c>
      <c r="F14" s="59" t="s">
        <v>460</v>
      </c>
      <c r="G14" s="59">
        <v>19</v>
      </c>
      <c r="H14" s="60">
        <v>12.6</v>
      </c>
      <c r="I14" s="58">
        <v>33</v>
      </c>
      <c r="K14" s="58">
        <f t="shared" si="0"/>
        <v>38</v>
      </c>
    </row>
    <row r="15" spans="1:11" ht="16.5" thickTop="1" thickBot="1" x14ac:dyDescent="0.3">
      <c r="A15" s="59">
        <v>14</v>
      </c>
      <c r="B15" s="56" t="s">
        <v>170</v>
      </c>
      <c r="C15" s="59" t="s">
        <v>4</v>
      </c>
      <c r="D15" s="59">
        <v>4600009</v>
      </c>
      <c r="E15" s="60">
        <v>12.5</v>
      </c>
      <c r="F15" s="59" t="s">
        <v>244</v>
      </c>
      <c r="G15" s="59">
        <v>18</v>
      </c>
      <c r="H15" s="60">
        <v>12.5</v>
      </c>
      <c r="I15" s="58">
        <v>33</v>
      </c>
      <c r="K15" s="58">
        <f t="shared" si="0"/>
        <v>36</v>
      </c>
    </row>
    <row r="16" spans="1:11" ht="16.5" thickTop="1" thickBot="1" x14ac:dyDescent="0.3">
      <c r="A16" s="59">
        <v>15</v>
      </c>
      <c r="B16" s="56" t="s">
        <v>239</v>
      </c>
      <c r="C16" s="59" t="s">
        <v>122</v>
      </c>
      <c r="D16" s="59">
        <v>20500291</v>
      </c>
      <c r="E16" s="60">
        <v>15.4</v>
      </c>
      <c r="F16" s="59" t="s">
        <v>461</v>
      </c>
      <c r="G16" s="59">
        <v>18</v>
      </c>
      <c r="H16" s="60">
        <v>15.6</v>
      </c>
      <c r="I16" s="58">
        <v>36</v>
      </c>
      <c r="K16" s="58">
        <f t="shared" si="0"/>
        <v>36</v>
      </c>
    </row>
    <row r="17" spans="1:11" ht="16.5" thickTop="1" thickBot="1" x14ac:dyDescent="0.3">
      <c r="A17" s="59" t="s">
        <v>462</v>
      </c>
      <c r="B17" s="56" t="s">
        <v>337</v>
      </c>
      <c r="C17" s="59" t="s">
        <v>338</v>
      </c>
      <c r="D17" s="59">
        <v>6700728</v>
      </c>
      <c r="E17" s="60">
        <v>13.6</v>
      </c>
      <c r="F17" s="59" t="s">
        <v>463</v>
      </c>
      <c r="G17" s="59">
        <v>17</v>
      </c>
      <c r="H17" s="60">
        <v>13.5</v>
      </c>
      <c r="I17" s="58">
        <v>34</v>
      </c>
      <c r="K17" s="58">
        <f t="shared" si="0"/>
        <v>34</v>
      </c>
    </row>
    <row r="18" spans="1:11" ht="16.5" thickTop="1" thickBot="1" x14ac:dyDescent="0.3">
      <c r="A18" s="59" t="s">
        <v>462</v>
      </c>
      <c r="B18" s="56" t="s">
        <v>464</v>
      </c>
      <c r="C18" s="59" t="s">
        <v>23</v>
      </c>
      <c r="D18" s="59">
        <v>9810732</v>
      </c>
      <c r="E18" s="60">
        <v>10.6</v>
      </c>
      <c r="F18" s="59" t="s">
        <v>465</v>
      </c>
      <c r="G18" s="59">
        <v>17</v>
      </c>
      <c r="H18" s="60">
        <v>10.7</v>
      </c>
      <c r="I18" s="58">
        <v>30</v>
      </c>
      <c r="K18" s="58">
        <f t="shared" si="0"/>
        <v>34</v>
      </c>
    </row>
    <row r="19" spans="1:11" ht="16.5" thickTop="1" thickBot="1" x14ac:dyDescent="0.3">
      <c r="A19" s="59">
        <v>18</v>
      </c>
      <c r="B19" s="56" t="s">
        <v>466</v>
      </c>
      <c r="C19" s="59" t="s">
        <v>23</v>
      </c>
      <c r="D19" s="59">
        <v>9801132</v>
      </c>
      <c r="E19" s="60">
        <v>13.7</v>
      </c>
      <c r="F19" s="59" t="s">
        <v>467</v>
      </c>
      <c r="G19" s="59">
        <v>16</v>
      </c>
      <c r="H19" s="60">
        <v>13.7</v>
      </c>
      <c r="I19" s="58">
        <v>29</v>
      </c>
      <c r="K19" s="58">
        <f t="shared" si="0"/>
        <v>32</v>
      </c>
    </row>
    <row r="20" spans="1:11" ht="16.5" thickTop="1" thickBot="1" x14ac:dyDescent="0.3">
      <c r="A20" s="59">
        <v>19</v>
      </c>
      <c r="B20" s="56" t="s">
        <v>468</v>
      </c>
      <c r="C20" s="59" t="s">
        <v>7</v>
      </c>
      <c r="D20" s="59">
        <v>18002689</v>
      </c>
      <c r="E20" s="60">
        <v>19.3</v>
      </c>
      <c r="F20" s="59" t="s">
        <v>469</v>
      </c>
      <c r="G20" s="59">
        <v>15</v>
      </c>
      <c r="H20" s="60">
        <v>18.899999999999999</v>
      </c>
      <c r="I20" s="58">
        <v>37</v>
      </c>
      <c r="K20" s="58">
        <f t="shared" si="0"/>
        <v>30</v>
      </c>
    </row>
    <row r="21" spans="1:11" ht="16.5" thickTop="1" thickBot="1" x14ac:dyDescent="0.3">
      <c r="A21" s="59">
        <v>20</v>
      </c>
      <c r="B21" s="56" t="s">
        <v>343</v>
      </c>
      <c r="C21" s="59" t="s">
        <v>344</v>
      </c>
      <c r="D21" s="59">
        <v>22000260</v>
      </c>
      <c r="E21" s="60">
        <v>9.9</v>
      </c>
      <c r="F21" s="59" t="s">
        <v>470</v>
      </c>
      <c r="G21" s="59">
        <v>15</v>
      </c>
      <c r="H21" s="60">
        <v>9.9</v>
      </c>
      <c r="I21" s="58">
        <v>28</v>
      </c>
      <c r="K21" s="58">
        <f t="shared" si="0"/>
        <v>30</v>
      </c>
    </row>
    <row r="22" spans="1:11" ht="16.5" thickTop="1" thickBot="1" x14ac:dyDescent="0.3">
      <c r="A22" s="59">
        <v>21</v>
      </c>
      <c r="B22" s="56" t="s">
        <v>245</v>
      </c>
      <c r="C22" s="59" t="s">
        <v>23</v>
      </c>
      <c r="D22" s="59">
        <v>9802618</v>
      </c>
      <c r="E22" s="60">
        <v>19.3</v>
      </c>
      <c r="F22" s="59" t="s">
        <v>471</v>
      </c>
      <c r="G22" s="59">
        <v>15</v>
      </c>
      <c r="H22" s="60">
        <v>18.7</v>
      </c>
      <c r="I22" s="58">
        <v>38</v>
      </c>
      <c r="K22" s="58">
        <f t="shared" si="0"/>
        <v>30</v>
      </c>
    </row>
    <row r="23" spans="1:11" ht="16.5" thickTop="1" thickBot="1" x14ac:dyDescent="0.3">
      <c r="A23" s="59">
        <v>22</v>
      </c>
      <c r="B23" s="56" t="s">
        <v>387</v>
      </c>
      <c r="C23" s="59" t="s">
        <v>23</v>
      </c>
      <c r="D23" s="59">
        <v>9807236</v>
      </c>
      <c r="E23" s="60">
        <v>23.5</v>
      </c>
      <c r="F23" s="59" t="s">
        <v>472</v>
      </c>
      <c r="G23" s="59">
        <v>14</v>
      </c>
      <c r="H23" s="60">
        <v>23.7</v>
      </c>
      <c r="I23" s="58">
        <v>36</v>
      </c>
      <c r="K23" s="58">
        <f t="shared" si="0"/>
        <v>28</v>
      </c>
    </row>
    <row r="24" spans="1:11" ht="16.5" thickTop="1" thickBot="1" x14ac:dyDescent="0.3">
      <c r="A24" s="59">
        <v>23</v>
      </c>
      <c r="B24" s="56" t="s">
        <v>185</v>
      </c>
      <c r="C24" s="59" t="s">
        <v>4</v>
      </c>
      <c r="D24" s="59">
        <v>4600831</v>
      </c>
      <c r="E24" s="60">
        <v>20.9</v>
      </c>
      <c r="F24" s="59" t="s">
        <v>473</v>
      </c>
      <c r="G24" s="59">
        <v>14</v>
      </c>
      <c r="H24" s="60">
        <v>20.2</v>
      </c>
      <c r="I24" s="58">
        <v>40</v>
      </c>
      <c r="J24" s="58">
        <v>20</v>
      </c>
      <c r="K24" s="58">
        <f t="shared" si="0"/>
        <v>28</v>
      </c>
    </row>
    <row r="25" spans="1:11" ht="16.5" thickTop="1" thickBot="1" x14ac:dyDescent="0.3">
      <c r="A25" s="59">
        <v>24</v>
      </c>
      <c r="B25" s="56" t="s">
        <v>474</v>
      </c>
      <c r="C25" s="59" t="s">
        <v>23</v>
      </c>
      <c r="D25" s="59">
        <v>9807578</v>
      </c>
      <c r="E25" s="60">
        <v>17.100000000000001</v>
      </c>
      <c r="F25" s="59" t="s">
        <v>475</v>
      </c>
      <c r="G25" s="59">
        <v>14</v>
      </c>
      <c r="H25" s="60">
        <v>16.899999999999999</v>
      </c>
      <c r="I25" s="58">
        <v>35</v>
      </c>
      <c r="K25" s="58">
        <f t="shared" si="0"/>
        <v>28</v>
      </c>
    </row>
    <row r="26" spans="1:11" ht="16.5" thickTop="1" thickBot="1" x14ac:dyDescent="0.3">
      <c r="A26" s="59">
        <v>25</v>
      </c>
      <c r="B26" s="56" t="s">
        <v>263</v>
      </c>
      <c r="C26" s="59" t="s">
        <v>7</v>
      </c>
      <c r="D26" s="59">
        <v>18004151</v>
      </c>
      <c r="E26" s="60">
        <v>21.1</v>
      </c>
      <c r="F26" s="59" t="s">
        <v>476</v>
      </c>
      <c r="G26" s="59">
        <v>13</v>
      </c>
      <c r="H26" s="60">
        <v>20.8</v>
      </c>
      <c r="I26" s="58">
        <v>37</v>
      </c>
      <c r="K26" s="58">
        <f t="shared" si="0"/>
        <v>26</v>
      </c>
    </row>
    <row r="27" spans="1:11" ht="16.5" thickTop="1" thickBot="1" x14ac:dyDescent="0.3">
      <c r="A27" s="59">
        <v>26</v>
      </c>
      <c r="B27" s="56" t="s">
        <v>33</v>
      </c>
      <c r="C27" s="59" t="s">
        <v>34</v>
      </c>
      <c r="D27" s="59">
        <v>11102059</v>
      </c>
      <c r="E27" s="60">
        <v>8.6999999999999993</v>
      </c>
      <c r="F27" s="59" t="s">
        <v>477</v>
      </c>
      <c r="G27" s="59">
        <v>13</v>
      </c>
      <c r="H27" s="60">
        <v>8.6999999999999993</v>
      </c>
      <c r="I27" s="58">
        <v>24</v>
      </c>
      <c r="K27" s="58">
        <f t="shared" si="0"/>
        <v>26</v>
      </c>
    </row>
    <row r="28" spans="1:11" ht="16.5" thickTop="1" thickBot="1" x14ac:dyDescent="0.3">
      <c r="A28" s="59">
        <v>27</v>
      </c>
      <c r="B28" s="56" t="s">
        <v>255</v>
      </c>
      <c r="C28" s="59" t="s">
        <v>7</v>
      </c>
      <c r="D28" s="59">
        <v>18004154</v>
      </c>
      <c r="E28" s="60">
        <v>20.9</v>
      </c>
      <c r="F28" s="59" t="s">
        <v>478</v>
      </c>
      <c r="G28" s="59">
        <v>12</v>
      </c>
      <c r="H28" s="60">
        <v>20.399999999999999</v>
      </c>
      <c r="I28" s="58">
        <v>37</v>
      </c>
      <c r="K28" s="58">
        <f t="shared" si="0"/>
        <v>24</v>
      </c>
    </row>
    <row r="29" spans="1:11" ht="16.5" thickTop="1" thickBot="1" x14ac:dyDescent="0.3">
      <c r="A29" s="59">
        <v>28</v>
      </c>
      <c r="B29" s="56" t="s">
        <v>320</v>
      </c>
      <c r="C29" s="59" t="s">
        <v>173</v>
      </c>
      <c r="D29" s="59">
        <v>13900018</v>
      </c>
      <c r="E29" s="60">
        <v>23.8</v>
      </c>
      <c r="F29" s="59" t="s">
        <v>479</v>
      </c>
      <c r="G29" s="59">
        <v>12</v>
      </c>
      <c r="H29" s="60">
        <v>23.3</v>
      </c>
      <c r="I29" s="58">
        <v>37</v>
      </c>
      <c r="K29" s="58">
        <f t="shared" si="0"/>
        <v>24</v>
      </c>
    </row>
    <row r="30" spans="1:11" ht="16.5" thickTop="1" thickBot="1" x14ac:dyDescent="0.3">
      <c r="A30" s="59">
        <v>29</v>
      </c>
      <c r="B30" s="56" t="s">
        <v>144</v>
      </c>
      <c r="C30" s="59" t="s">
        <v>23</v>
      </c>
      <c r="D30" s="59">
        <v>9804943</v>
      </c>
      <c r="E30" s="60">
        <v>23.8</v>
      </c>
      <c r="F30" s="59" t="s">
        <v>480</v>
      </c>
      <c r="G30" s="59">
        <v>12</v>
      </c>
      <c r="H30" s="60">
        <v>23.4</v>
      </c>
      <c r="I30" s="58">
        <v>37</v>
      </c>
      <c r="K30" s="58">
        <f t="shared" si="0"/>
        <v>24</v>
      </c>
    </row>
    <row r="31" spans="1:11" ht="16.5" thickTop="1" thickBot="1" x14ac:dyDescent="0.3">
      <c r="A31" s="59">
        <v>30</v>
      </c>
      <c r="B31" s="56" t="s">
        <v>76</v>
      </c>
      <c r="C31" s="59" t="s">
        <v>77</v>
      </c>
      <c r="D31" s="59">
        <v>7803443</v>
      </c>
      <c r="E31" s="60">
        <v>19.2</v>
      </c>
      <c r="F31" s="59" t="s">
        <v>261</v>
      </c>
      <c r="G31" s="59">
        <v>11</v>
      </c>
      <c r="H31" s="60">
        <v>19.2</v>
      </c>
      <c r="I31" s="58">
        <v>33</v>
      </c>
      <c r="K31" s="58">
        <f t="shared" si="0"/>
        <v>22</v>
      </c>
    </row>
    <row r="32" spans="1:11" ht="16.5" thickTop="1" thickBot="1" x14ac:dyDescent="0.3">
      <c r="A32" s="59">
        <v>31</v>
      </c>
      <c r="B32" s="56" t="s">
        <v>481</v>
      </c>
      <c r="C32" s="59" t="s">
        <v>23</v>
      </c>
      <c r="D32" s="59">
        <v>9801368</v>
      </c>
      <c r="E32" s="60">
        <v>21.2</v>
      </c>
      <c r="F32" s="59" t="s">
        <v>482</v>
      </c>
      <c r="G32" s="59">
        <v>11</v>
      </c>
      <c r="H32" s="60">
        <v>20.9</v>
      </c>
      <c r="I32" s="58">
        <v>36</v>
      </c>
      <c r="K32" s="58">
        <f t="shared" si="0"/>
        <v>22</v>
      </c>
    </row>
    <row r="33" spans="1:11" ht="31.5" thickTop="1" thickBot="1" x14ac:dyDescent="0.3">
      <c r="A33" s="59">
        <v>32</v>
      </c>
      <c r="B33" s="56" t="s">
        <v>365</v>
      </c>
      <c r="C33" s="59" t="s">
        <v>43</v>
      </c>
      <c r="D33" s="59">
        <v>1004898</v>
      </c>
      <c r="E33" s="60">
        <v>18.2</v>
      </c>
      <c r="F33" s="59" t="s">
        <v>483</v>
      </c>
      <c r="G33" s="59">
        <v>11</v>
      </c>
      <c r="H33" s="60">
        <v>18.2</v>
      </c>
      <c r="I33" s="58">
        <v>30</v>
      </c>
      <c r="K33" s="58">
        <f t="shared" si="0"/>
        <v>22</v>
      </c>
    </row>
    <row r="34" spans="1:11" ht="16.5" thickTop="1" thickBot="1" x14ac:dyDescent="0.3">
      <c r="A34" s="59">
        <v>33</v>
      </c>
      <c r="B34" s="56" t="s">
        <v>484</v>
      </c>
      <c r="C34" s="59" t="s">
        <v>112</v>
      </c>
      <c r="D34" s="59">
        <v>4400131</v>
      </c>
      <c r="E34" s="60">
        <v>19.2</v>
      </c>
      <c r="F34" s="59" t="s">
        <v>485</v>
      </c>
      <c r="G34" s="59">
        <v>10</v>
      </c>
      <c r="H34" s="60">
        <v>19.2</v>
      </c>
      <c r="I34" s="58">
        <v>34</v>
      </c>
      <c r="K34" s="58">
        <f t="shared" si="0"/>
        <v>20</v>
      </c>
    </row>
    <row r="35" spans="1:11" ht="31.5" thickTop="1" thickBot="1" x14ac:dyDescent="0.3">
      <c r="A35" s="59">
        <v>34</v>
      </c>
      <c r="B35" s="56" t="s">
        <v>74</v>
      </c>
      <c r="C35" s="59" t="s">
        <v>15</v>
      </c>
      <c r="D35" s="59">
        <v>5300718</v>
      </c>
      <c r="E35" s="60">
        <v>22.8</v>
      </c>
      <c r="F35" s="59" t="s">
        <v>186</v>
      </c>
      <c r="G35" s="59">
        <v>10</v>
      </c>
      <c r="H35" s="60">
        <v>23.3</v>
      </c>
      <c r="I35" s="58">
        <v>33</v>
      </c>
      <c r="K35" s="58">
        <f t="shared" si="0"/>
        <v>20</v>
      </c>
    </row>
    <row r="36" spans="1:11" ht="16.5" thickTop="1" thickBot="1" x14ac:dyDescent="0.3">
      <c r="A36" s="59">
        <v>35</v>
      </c>
      <c r="B36" s="56" t="s">
        <v>486</v>
      </c>
      <c r="C36" s="59" t="s">
        <v>18</v>
      </c>
      <c r="D36" s="59">
        <v>15400039</v>
      </c>
      <c r="E36" s="60">
        <v>15.8</v>
      </c>
      <c r="F36" s="59" t="s">
        <v>487</v>
      </c>
      <c r="G36" s="59">
        <v>8</v>
      </c>
      <c r="H36" s="60">
        <v>15.8</v>
      </c>
      <c r="I36" s="58">
        <v>26</v>
      </c>
      <c r="K36" s="58">
        <f t="shared" si="0"/>
        <v>16</v>
      </c>
    </row>
    <row r="37" spans="1:11" ht="16.5" thickTop="1" thickBot="1" x14ac:dyDescent="0.3">
      <c r="A37" s="59">
        <v>36</v>
      </c>
      <c r="B37" s="56" t="s">
        <v>488</v>
      </c>
      <c r="C37" s="59" t="s">
        <v>397</v>
      </c>
      <c r="D37" s="59">
        <v>5401789</v>
      </c>
      <c r="E37" s="60">
        <v>20.9</v>
      </c>
      <c r="F37" s="59" t="s">
        <v>489</v>
      </c>
      <c r="G37" s="59">
        <v>8</v>
      </c>
      <c r="H37" s="60">
        <v>20.9</v>
      </c>
      <c r="I37" s="58">
        <v>31</v>
      </c>
      <c r="K37" s="58">
        <f t="shared" si="0"/>
        <v>16</v>
      </c>
    </row>
    <row r="38" spans="1:11" ht="16.5" thickTop="1" thickBot="1" x14ac:dyDescent="0.3">
      <c r="A38" s="59">
        <v>37</v>
      </c>
      <c r="B38" s="56" t="s">
        <v>490</v>
      </c>
      <c r="C38" s="59" t="s">
        <v>7</v>
      </c>
      <c r="D38" s="59">
        <v>18002620</v>
      </c>
      <c r="E38" s="60">
        <v>18</v>
      </c>
      <c r="F38" s="59" t="s">
        <v>491</v>
      </c>
      <c r="G38" s="59">
        <v>8</v>
      </c>
      <c r="H38" s="60">
        <v>18</v>
      </c>
      <c r="I38" s="58">
        <v>29</v>
      </c>
      <c r="K38" s="58">
        <f t="shared" si="0"/>
        <v>16</v>
      </c>
    </row>
    <row r="39" spans="1:11" ht="16.5" thickTop="1" thickBot="1" x14ac:dyDescent="0.3">
      <c r="A39" s="59">
        <v>38</v>
      </c>
      <c r="B39" s="56" t="s">
        <v>79</v>
      </c>
      <c r="C39" s="59" t="s">
        <v>80</v>
      </c>
      <c r="D39" s="59">
        <v>12503006</v>
      </c>
      <c r="E39" s="60">
        <v>20.7</v>
      </c>
      <c r="F39" s="59" t="s">
        <v>492</v>
      </c>
      <c r="G39" s="59">
        <v>8</v>
      </c>
      <c r="H39" s="60">
        <v>20.7</v>
      </c>
      <c r="I39" s="58">
        <v>30</v>
      </c>
      <c r="K39" s="58">
        <f t="shared" si="0"/>
        <v>16</v>
      </c>
    </row>
    <row r="40" spans="1:11" ht="16.5" thickTop="1" thickBot="1" x14ac:dyDescent="0.3">
      <c r="A40" s="59">
        <v>39</v>
      </c>
      <c r="B40" s="56" t="s">
        <v>493</v>
      </c>
      <c r="C40" s="59" t="s">
        <v>43</v>
      </c>
      <c r="D40" s="59">
        <v>1007204</v>
      </c>
      <c r="E40" s="60">
        <v>26.9</v>
      </c>
      <c r="F40" s="59" t="s">
        <v>494</v>
      </c>
      <c r="G40" s="59">
        <v>8</v>
      </c>
      <c r="H40" s="60">
        <v>26.8</v>
      </c>
      <c r="I40" s="58">
        <v>35</v>
      </c>
      <c r="K40" s="58">
        <f t="shared" si="0"/>
        <v>16</v>
      </c>
    </row>
    <row r="41" spans="1:11" ht="16.5" thickTop="1" thickBot="1" x14ac:dyDescent="0.3">
      <c r="A41" s="59">
        <v>40</v>
      </c>
      <c r="B41" s="56" t="s">
        <v>495</v>
      </c>
      <c r="C41" s="59" t="s">
        <v>23</v>
      </c>
      <c r="D41" s="59">
        <v>9811571</v>
      </c>
      <c r="E41" s="60">
        <v>30.5</v>
      </c>
      <c r="F41" s="59" t="s">
        <v>496</v>
      </c>
      <c r="G41" s="59">
        <v>7</v>
      </c>
      <c r="H41" s="60">
        <v>28.1</v>
      </c>
      <c r="I41" s="58">
        <v>37</v>
      </c>
      <c r="K41" s="58">
        <f t="shared" si="0"/>
        <v>14</v>
      </c>
    </row>
    <row r="42" spans="1:11" ht="16.5" thickTop="1" thickBot="1" x14ac:dyDescent="0.3">
      <c r="A42" s="59">
        <v>41</v>
      </c>
      <c r="B42" s="56" t="s">
        <v>497</v>
      </c>
      <c r="C42" s="59" t="s">
        <v>7</v>
      </c>
      <c r="D42" s="59">
        <v>18002310</v>
      </c>
      <c r="E42" s="60">
        <v>22.3</v>
      </c>
      <c r="F42" s="59" t="s">
        <v>498</v>
      </c>
      <c r="G42" s="59">
        <v>7</v>
      </c>
      <c r="H42" s="60">
        <v>23.5</v>
      </c>
      <c r="I42" s="58">
        <v>28</v>
      </c>
      <c r="K42" s="58">
        <f t="shared" si="0"/>
        <v>14</v>
      </c>
    </row>
    <row r="43" spans="1:11" ht="16.5" thickTop="1" thickBot="1" x14ac:dyDescent="0.3">
      <c r="A43" s="59">
        <v>42</v>
      </c>
      <c r="B43" s="56" t="s">
        <v>102</v>
      </c>
      <c r="C43" s="59" t="s">
        <v>103</v>
      </c>
      <c r="D43" s="59">
        <v>7100696</v>
      </c>
      <c r="E43" s="60">
        <v>30.1</v>
      </c>
      <c r="F43" s="59" t="s">
        <v>499</v>
      </c>
      <c r="G43" s="59">
        <v>5</v>
      </c>
      <c r="H43" s="60">
        <v>30</v>
      </c>
      <c r="I43" s="58">
        <v>34</v>
      </c>
      <c r="K43" s="58">
        <f t="shared" si="0"/>
        <v>10</v>
      </c>
    </row>
    <row r="44" spans="1:11" ht="16.5" thickTop="1" thickBot="1" x14ac:dyDescent="0.3">
      <c r="A44" s="59">
        <v>43</v>
      </c>
      <c r="B44" s="56" t="s">
        <v>500</v>
      </c>
      <c r="C44" s="59" t="s">
        <v>501</v>
      </c>
      <c r="D44" s="59">
        <v>2300612</v>
      </c>
      <c r="E44" s="60">
        <v>31.6</v>
      </c>
      <c r="F44" s="59" t="s">
        <v>502</v>
      </c>
      <c r="G44" s="59">
        <v>5</v>
      </c>
      <c r="H44" s="60">
        <v>31.6</v>
      </c>
      <c r="I44" s="58">
        <v>31</v>
      </c>
      <c r="K44" s="58">
        <f t="shared" si="0"/>
        <v>10</v>
      </c>
    </row>
    <row r="45" spans="1:11" ht="16.5" thickTop="1" thickBot="1" x14ac:dyDescent="0.3">
      <c r="A45" s="59">
        <v>44</v>
      </c>
      <c r="B45" s="56" t="s">
        <v>503</v>
      </c>
      <c r="C45" s="59" t="s">
        <v>23</v>
      </c>
      <c r="D45" s="59">
        <v>9803766</v>
      </c>
      <c r="E45" s="60">
        <v>24.8</v>
      </c>
      <c r="F45" s="59" t="s">
        <v>504</v>
      </c>
      <c r="G45" s="59">
        <v>4</v>
      </c>
      <c r="H45" s="60">
        <v>25</v>
      </c>
      <c r="I45" s="58">
        <v>24</v>
      </c>
      <c r="K45" s="58">
        <f t="shared" si="0"/>
        <v>8</v>
      </c>
    </row>
    <row r="46" spans="1:11" ht="31.5" thickTop="1" thickBot="1" x14ac:dyDescent="0.3">
      <c r="A46" s="59">
        <v>45</v>
      </c>
      <c r="B46" s="56" t="s">
        <v>505</v>
      </c>
      <c r="C46" s="59" t="s">
        <v>506</v>
      </c>
      <c r="D46" s="59"/>
      <c r="E46" s="60">
        <v>28.6</v>
      </c>
      <c r="F46" s="59" t="s">
        <v>507</v>
      </c>
      <c r="G46" s="59">
        <v>3</v>
      </c>
      <c r="H46" s="60">
        <v>28.6</v>
      </c>
      <c r="I46" s="58">
        <v>27</v>
      </c>
      <c r="K46" s="58">
        <f t="shared" si="0"/>
        <v>6</v>
      </c>
    </row>
    <row r="47" spans="1:11" ht="16.5" thickTop="1" thickBot="1" x14ac:dyDescent="0.3">
      <c r="A47" s="61">
        <v>46</v>
      </c>
      <c r="B47" s="57" t="s">
        <v>508</v>
      </c>
      <c r="C47" s="61" t="s">
        <v>31</v>
      </c>
      <c r="D47" s="61">
        <v>8500438</v>
      </c>
      <c r="E47" s="62">
        <v>37</v>
      </c>
      <c r="F47" s="61" t="s">
        <v>509</v>
      </c>
      <c r="G47" s="61">
        <v>2</v>
      </c>
      <c r="H47" s="62">
        <v>38</v>
      </c>
      <c r="I47" s="58">
        <v>24</v>
      </c>
      <c r="J47" s="58">
        <v>10</v>
      </c>
      <c r="K47" s="58">
        <f t="shared" si="0"/>
        <v>4</v>
      </c>
    </row>
    <row r="48" spans="1:11" ht="15.75" thickTop="1" x14ac:dyDescent="0.25"/>
  </sheetData>
  <hyperlinks>
    <hyperlink ref="B2" r:id="rId1" tooltip="CHOVANEC Jozef" display="https://www.cgf.cz/cz/turnaje/turnaje-vyhledavani/turnaj/vysledkova-listina-hrace?id=845772057&amp;categoryId=845772068&amp;golferId=298947202" xr:uid="{5C903BF2-2228-42CC-9CCB-8EE803A17B6E}"/>
    <hyperlink ref="B3" r:id="rId2" tooltip="MIKŠÁNEK Petr" display="https://www.cgf.cz/cz/turnaje/turnaje-vyhledavani/turnaj/vysledkova-listina-hrace?id=845772057&amp;categoryId=845772068&amp;golferId=70812459" xr:uid="{F445E42E-2B03-43E4-9E3F-5F4034FCAFCC}"/>
    <hyperlink ref="B4" r:id="rId3" tooltip="ZAPOTIL Zbyněk" display="https://www.cgf.cz/cz/turnaje/turnaje-vyhledavani/turnaj/vysledkova-listina-hrace?id=845772057&amp;categoryId=845772068&amp;golferId=63584174" xr:uid="{D1FB660A-F215-4F33-838A-F15F5627688A}"/>
    <hyperlink ref="B5" r:id="rId4" tooltip="LEŠKO Vladimír" display="https://www.cgf.cz/cz/turnaje/turnaje-vyhledavani/turnaj/vysledkova-listina-hrace?id=845772057&amp;categoryId=845772068&amp;golferId=318836624" xr:uid="{880EE53A-AD90-4A8F-A1DB-63BC18DE033B}"/>
    <hyperlink ref="B6" r:id="rId5" tooltip="JARKOVSKÝ Jaroslav" display="https://www.cgf.cz/cz/turnaje/turnaje-vyhledavani/turnaj/vysledkova-listina-hrace?id=845772057&amp;categoryId=845772068&amp;golferId=1952279" xr:uid="{11E755C2-2F8E-416F-8D17-775883BAFB7E}"/>
    <hyperlink ref="B7" r:id="rId6" tooltip="BERÁNEK Michal" display="https://www.cgf.cz/cz/turnaje/turnaje-vyhledavani/turnaj/vysledkova-listina-hrace?id=845772057&amp;categoryId=845772068&amp;golferId=98145197" xr:uid="{F7B8980B-A663-48EF-A1EA-EBA5D5B471A4}"/>
    <hyperlink ref="B8" r:id="rId7" tooltip="ODSTRČIL Luboš" display="https://www.cgf.cz/cz/turnaje/turnaje-vyhledavani/turnaj/vysledkova-listina-hrace?id=845772057&amp;categoryId=845772068&amp;golferId=360490034" xr:uid="{0C77DFA6-3955-4E2F-9338-98E67A8017BB}"/>
    <hyperlink ref="B9" r:id="rId8" tooltip="POLERECKÝ Miroslav" display="https://www.cgf.cz/cz/turnaje/turnaje-vyhledavani/turnaj/vysledkova-listina-hrace?id=845772057&amp;categoryId=845772068&amp;golferId=522217339" xr:uid="{2073EF79-1CA1-4D2F-B494-B351D806CEC8}"/>
    <hyperlink ref="B10" r:id="rId9" tooltip="KOCÍK Petr" display="https://www.cgf.cz/cz/turnaje/turnaje-vyhledavani/turnaj/vysledkova-listina-hrace?id=845772057&amp;categoryId=845772068&amp;golferId=303974418" xr:uid="{D6EEFEF1-C04E-4A72-B568-138807DEA3FC}"/>
    <hyperlink ref="B11" r:id="rId10" tooltip="KLEJNA Kamil" display="https://www.cgf.cz/cz/turnaje/turnaje-vyhledavani/turnaj/vysledkova-listina-hrace?id=845772057&amp;categoryId=845772068&amp;golferId=542254976" xr:uid="{60A6908C-7E20-45AC-BD2A-20C1A5452086}"/>
    <hyperlink ref="B12" r:id="rId11" tooltip="KOTRČ Jakub" display="https://www.cgf.cz/cz/turnaje/turnaje-vyhledavani/turnaj/vysledkova-listina-hrace?id=845772057&amp;categoryId=845772068&amp;golferId=476485258" xr:uid="{937CA2EB-9B59-4C1B-BA38-12F2755F8CF7}"/>
    <hyperlink ref="B13" r:id="rId12" tooltip="FATKA Ondřej" display="https://www.cgf.cz/cz/turnaje/turnaje-vyhledavani/turnaj/vysledkova-listina-hrace?id=845772057&amp;categoryId=845772068&amp;golferId=317667189" xr:uid="{B02A4110-A1EA-4BB8-8BF6-8BC4FD2EC1B1}"/>
    <hyperlink ref="B14" r:id="rId13" tooltip="NÁHLÍK Tomáš" display="https://www.cgf.cz/cz/turnaje/turnaje-vyhledavani/turnaj/vysledkova-listina-hrace?id=845772057&amp;categoryId=845772068&amp;golferId=542254889" xr:uid="{A9CED7D3-51B9-4E80-9185-458DCE52D2E0}"/>
    <hyperlink ref="B15" r:id="rId14" tooltip="MAZAČ Bohumil" display="https://www.cgf.cz/cz/turnaje/turnaje-vyhledavani/turnaj/vysledkova-listina-hrace?id=845772057&amp;categoryId=845772068&amp;golferId=63469236" xr:uid="{70997CC2-24C0-46B4-B163-FA21C93C9F3B}"/>
    <hyperlink ref="B16" r:id="rId15" tooltip="MUŽÁTKO Radek" display="https://www.cgf.cz/cz/turnaje/turnaje-vyhledavani/turnaj/vysledkova-listina-hrace?id=845772057&amp;categoryId=845772068&amp;golferId=358709693" xr:uid="{C7867777-A4B6-4F9A-A6E8-4F9498140F9E}"/>
    <hyperlink ref="B17" r:id="rId16" tooltip="KOS Josef" display="https://www.cgf.cz/cz/turnaje/turnaje-vyhledavani/turnaj/vysledkova-listina-hrace?id=845772057&amp;categoryId=845772068&amp;golferId=453483358" xr:uid="{8C770309-1441-4AB8-B371-9EF6625FDC16}"/>
    <hyperlink ref="B18" r:id="rId17" tooltip="SIKMUND Radovan" display="https://www.cgf.cz/cz/turnaje/turnaje-vyhledavani/turnaj/vysledkova-listina-hrace?id=845772057&amp;categoryId=845772068&amp;golferId=82897546" xr:uid="{5E4A080D-688E-47D9-A16D-4BBE387AB63D}"/>
    <hyperlink ref="B19" r:id="rId18" tooltip="HAVLÍK Tomáš" display="https://www.cgf.cz/cz/turnaje/turnaje-vyhledavani/turnaj/vysledkova-listina-hrace?id=845772057&amp;categoryId=845772068&amp;golferId=40823995" xr:uid="{4C5C22F5-CE8D-4805-9259-FF4EE25A1CD7}"/>
    <hyperlink ref="B20" r:id="rId19" tooltip="ROD Kamil" display="https://www.cgf.cz/cz/turnaje/turnaje-vyhledavani/turnaj/vysledkova-listina-hrace?id=845772057&amp;categoryId=845772068&amp;golferId=61407848" xr:uid="{FFEBC43B-46F4-4E1B-BF06-6D814D713379}"/>
    <hyperlink ref="B21" r:id="rId20" tooltip="TOPINKA Tomáš" display="https://www.cgf.cz/cz/turnaje/turnaje-vyhledavani/turnaj/vysledkova-listina-hrace?id=845772057&amp;categoryId=845772068&amp;golferId=366729551" xr:uid="{D8F09959-A912-4F5B-A3AD-7572F5FADE30}"/>
    <hyperlink ref="B22" r:id="rId21" tooltip="KOČÍ Richard" display="https://www.cgf.cz/cz/turnaje/turnaje-vyhledavani/turnaj/vysledkova-listina-hrace?id=845772057&amp;categoryId=845772068&amp;golferId=325341484" xr:uid="{F29F9FCB-91E4-455D-AFDA-15B07B959F6C}"/>
    <hyperlink ref="B23" r:id="rId22" tooltip="MARYŠKO Zdeněk" display="https://www.cgf.cz/cz/turnaje/turnaje-vyhledavani/turnaj/vysledkova-listina-hrace?id=845772057&amp;categoryId=845772068&amp;golferId=32500692" xr:uid="{BECDB8FC-22DA-4953-B8EF-33EA9B91A11D}"/>
    <hyperlink ref="B24" r:id="rId23" tooltip="SEDLÁK Jiří" display="https://www.cgf.cz/cz/turnaje/turnaje-vyhledavani/turnaj/vysledkova-listina-hrace?id=845772057&amp;categoryId=845772068&amp;golferId=11140039" xr:uid="{AA48C6EA-915A-4F6D-B264-277848340265}"/>
    <hyperlink ref="B25" r:id="rId24" tooltip="NĚMEC Milan" display="https://www.cgf.cz/cz/turnaje/turnaje-vyhledavani/turnaj/vysledkova-listina-hrace?id=845772057&amp;categoryId=845772068&amp;golferId=34610099" xr:uid="{48A9F0C3-4B29-4D6F-9D97-1CAD30F9B835}"/>
    <hyperlink ref="B26" r:id="rId25" tooltip="SOUKUP Jiří" display="https://www.cgf.cz/cz/turnaje/turnaje-vyhledavani/turnaj/vysledkova-listina-hrace?id=845772057&amp;categoryId=845772068&amp;golferId=41327993" xr:uid="{C0FCAB1E-1215-4D54-B8C6-3B2CC70239DC}"/>
    <hyperlink ref="B27" r:id="rId26" tooltip="STÜNDL Dušan" display="https://www.cgf.cz/cz/turnaje/turnaje-vyhledavani/turnaj/vysledkova-listina-hrace?id=845772057&amp;categoryId=845772068&amp;golferId=289951770" xr:uid="{E555FF70-2FD9-4E0C-B22A-A659565672E0}"/>
    <hyperlink ref="B28" r:id="rId27" tooltip="DRÁBEK Jakub" display="https://www.cgf.cz/cz/turnaje/turnaje-vyhledavani/turnaj/vysledkova-listina-hrace?id=845772057&amp;categoryId=845772068&amp;golferId=329301750" xr:uid="{86ECB492-2A5E-407C-9D50-96242736975B}"/>
    <hyperlink ref="B29" r:id="rId28" tooltip="JOSEF Jaroslav" display="https://www.cgf.cz/cz/turnaje/turnaje-vyhledavani/turnaj/vysledkova-listina-hrace?id=845772057&amp;categoryId=845772068&amp;golferId=90689717" xr:uid="{6D86D1EE-9D50-4768-8BB3-46D9AFFC9B15}"/>
    <hyperlink ref="B30" r:id="rId29" tooltip="KROUPA Josef" display="https://www.cgf.cz/cz/turnaje/turnaje-vyhledavani/turnaj/vysledkova-listina-hrace?id=845772057&amp;categoryId=845772068&amp;golferId=450104451" xr:uid="{1CD6BBE7-F336-42B8-B7FD-67DB67B220B9}"/>
    <hyperlink ref="B31" r:id="rId30" tooltip="LOUDA Petr" display="https://www.cgf.cz/cz/turnaje/turnaje-vyhledavani/turnaj/vysledkova-listina-hrace?id=845772057&amp;categoryId=845772068&amp;golferId=251554928" xr:uid="{BF4B41CA-B5CB-4FC2-8224-FD71BCCB2F65}"/>
    <hyperlink ref="B32" r:id="rId31" tooltip="TUMA Martin" display="https://www.cgf.cz/cz/turnaje/turnaje-vyhledavani/turnaj/vysledkova-listina-hrace?id=845772057&amp;categoryId=845772068&amp;golferId=187957479" xr:uid="{F138FDDB-C7D0-4A1C-AA49-3EEA9F048F50}"/>
    <hyperlink ref="B33" r:id="rId32" tooltip="SAGÁL Ivan" display="https://www.cgf.cz/cz/turnaje/turnaje-vyhledavani/turnaj/vysledkova-listina-hrace?id=845772057&amp;categoryId=845772068&amp;golferId=400672428" xr:uid="{89DF9761-686A-4A8A-A4D9-2ECC24FF1B92}"/>
    <hyperlink ref="B34" r:id="rId33" tooltip="ZADÁK Jan" display="https://www.cgf.cz/cz/turnaje/turnaje-vyhledavani/turnaj/vysledkova-listina-hrace?id=845772057&amp;categoryId=845772068&amp;golferId=79538401" xr:uid="{5BD89C5C-D703-4A09-AE03-9462348D9F48}"/>
    <hyperlink ref="B35" r:id="rId34" tooltip="BENDA Milan" display="https://www.cgf.cz/cz/turnaje/turnaje-vyhledavani/turnaj/vysledkova-listina-hrace?id=845772057&amp;categoryId=845772068&amp;golferId=40232602" xr:uid="{82551CA5-27DE-4762-B67F-9CD0B4981D72}"/>
    <hyperlink ref="B36" r:id="rId35" tooltip="MATERNA Josef" display="https://www.cgf.cz/cz/turnaje/turnaje-vyhledavani/turnaj/vysledkova-listina-hrace?id=845772057&amp;categoryId=845772068&amp;golferId=13737288" xr:uid="{61B05C52-2E2F-4B73-BDBF-2FDA4B0EE88F}"/>
    <hyperlink ref="B37" r:id="rId36" tooltip="SOKOL Zdeněk" display="https://www.cgf.cz/cz/turnaje/turnaje-vyhledavani/turnaj/vysledkova-listina-hrace?id=845772057&amp;categoryId=845772068&amp;golferId=683998486" xr:uid="{20DF258D-C63F-4851-AED3-017CE99D0FA5}"/>
    <hyperlink ref="B38" r:id="rId37" tooltip="ODSTRČIL Lubomír" display="https://www.cgf.cz/cz/turnaje/turnaje-vyhledavani/turnaj/vysledkova-listina-hrace?id=845772057&amp;categoryId=845772068&amp;golferId=389942410" xr:uid="{58CA0E2C-CDB5-4C74-B6BA-6B78176E0DAD}"/>
    <hyperlink ref="B39" r:id="rId38" tooltip="ŠRÁMEK Michal" display="https://www.cgf.cz/cz/turnaje/turnaje-vyhledavani/turnaj/vysledkova-listina-hrace?id=845772057&amp;categoryId=845772068&amp;golferId=595872613" xr:uid="{BC26B9C0-02E8-4475-AB7F-1E2EA5BC1F2F}"/>
    <hyperlink ref="B40" r:id="rId39" tooltip="NOVÁK Ondřej" display="https://www.cgf.cz/cz/turnaje/turnaje-vyhledavani/turnaj/vysledkova-listina-hrace?id=845772057&amp;categoryId=845772068&amp;golferId=625441398" xr:uid="{BAEF9166-E1C5-42E8-973E-E96BA6A12C7A}"/>
    <hyperlink ref="B41" r:id="rId40" tooltip="HAVLÍK Daniel" display="https://www.cgf.cz/cz/turnaje/turnaje-vyhledavani/turnaj/vysledkova-listina-hrace?id=845772057&amp;categoryId=845772068&amp;golferId=383203058" xr:uid="{07C24873-52E7-4794-A4DB-33ABF7D36286}"/>
    <hyperlink ref="B42" r:id="rId41" tooltip="STEINER Martin" display="https://www.cgf.cz/cz/turnaje/turnaje-vyhledavani/turnaj/vysledkova-listina-hrace?id=845772057&amp;categoryId=845772068&amp;golferId=64643204" xr:uid="{CE7A8CDB-FEF3-4DDB-A869-5D45D7D09CF2}"/>
    <hyperlink ref="B43" r:id="rId42" tooltip="FURCH Jan" display="https://www.cgf.cz/cz/turnaje/turnaje-vyhledavani/turnaj/vysledkova-listina-hrace?id=845772057&amp;categoryId=845772068&amp;golferId=444035383" xr:uid="{4F8E5522-28F0-4C30-B652-73482CEB6F4B}"/>
    <hyperlink ref="B44" r:id="rId43" tooltip="SOCHOR Tomáš" display="https://www.cgf.cz/cz/turnaje/turnaje-vyhledavani/turnaj/vysledkova-listina-hrace?id=845772057&amp;categoryId=845772068&amp;golferId=99617137" xr:uid="{13F7E5DA-B5F7-4B25-B7E2-0D56D1D08EAD}"/>
    <hyperlink ref="B45" r:id="rId44" tooltip="MERTH Hugo" display="https://www.cgf.cz/cz/turnaje/turnaje-vyhledavani/turnaj/vysledkova-listina-hrace?id=845772057&amp;categoryId=845772068&amp;golferId=18403352" xr:uid="{00F71570-B334-4035-8CAE-A29A1747DFD6}"/>
    <hyperlink ref="B46" r:id="rId45" tooltip="ZINSCHITZ Andreas" display="https://www.cgf.cz/cz/turnaje/turnaje-vyhledavani/turnaj/vysledkova-listina-hrace?id=845772057&amp;categoryId=845772068&amp;golferId=866904173" xr:uid="{2DA89081-EB1D-4302-B05B-ACAF1D123852}"/>
    <hyperlink ref="B47" r:id="rId46" tooltip="NOVOTNÝ Vojtěch" display="https://www.cgf.cz/cz/turnaje/turnaje-vyhledavani/turnaj/vysledkova-listina-hrace?id=845772057&amp;categoryId=845772068&amp;golferId=94976335" xr:uid="{609E1A32-B093-4403-AFCF-39003103948A}"/>
  </hyperlinks>
  <pageMargins left="0.7" right="0.7" top="0.78740157499999996" bottom="0.78740157499999996" header="0.3" footer="0.3"/>
  <pageSetup paperSize="9" orientation="portrait" r:id="rId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7B355-5222-48FF-8E7E-C7A326DC7D9F}">
  <dimension ref="A1:J31"/>
  <sheetViews>
    <sheetView workbookViewId="0">
      <selection activeCell="M13" sqref="M13"/>
    </sheetView>
  </sheetViews>
  <sheetFormatPr defaultRowHeight="15" x14ac:dyDescent="0.25"/>
  <cols>
    <col min="1" max="1" width="6.42578125" bestFit="1" customWidth="1"/>
    <col min="2" max="2" width="14.5703125" bestFit="1" customWidth="1"/>
    <col min="3" max="3" width="6.7109375" bestFit="1" customWidth="1"/>
    <col min="4" max="4" width="11.140625" style="58" bestFit="1" customWidth="1"/>
    <col min="5" max="5" width="4.5703125" style="58" bestFit="1" customWidth="1"/>
    <col min="6" max="6" width="12.28515625" style="58" bestFit="1" customWidth="1"/>
    <col min="7" max="7" width="7.140625" style="58" bestFit="1" customWidth="1"/>
    <col min="8" max="8" width="6.5703125" style="58" bestFit="1" customWidth="1"/>
    <col min="9" max="9" width="6" style="58" bestFit="1" customWidth="1"/>
    <col min="10" max="10" width="5.5703125" style="58" bestFit="1" customWidth="1"/>
  </cols>
  <sheetData>
    <row r="1" spans="1:10" ht="15.75" thickBot="1" x14ac:dyDescent="0.3">
      <c r="A1" s="32" t="s">
        <v>215</v>
      </c>
      <c r="B1" s="33" t="s">
        <v>105</v>
      </c>
      <c r="C1" s="32" t="s">
        <v>106</v>
      </c>
      <c r="D1" s="32" t="s">
        <v>107</v>
      </c>
      <c r="E1" s="32" t="s">
        <v>108</v>
      </c>
      <c r="F1" s="32" t="s">
        <v>109</v>
      </c>
      <c r="G1" s="32" t="s">
        <v>406</v>
      </c>
      <c r="H1" s="32" t="s">
        <v>110</v>
      </c>
      <c r="I1" s="34" t="s">
        <v>403</v>
      </c>
      <c r="J1" s="34" t="s">
        <v>404</v>
      </c>
    </row>
    <row r="2" spans="1:10" ht="16.5" thickTop="1" thickBot="1" x14ac:dyDescent="0.3">
      <c r="A2" s="86">
        <v>1</v>
      </c>
      <c r="B2" s="87" t="s">
        <v>20</v>
      </c>
      <c r="C2" s="86" t="s">
        <v>18</v>
      </c>
      <c r="D2" s="90">
        <v>15400297</v>
      </c>
      <c r="E2" s="91">
        <v>10.9</v>
      </c>
      <c r="F2" s="90" t="s">
        <v>511</v>
      </c>
      <c r="G2" s="90">
        <v>24</v>
      </c>
      <c r="H2" s="91">
        <v>11.2</v>
      </c>
      <c r="I2" s="92">
        <v>36</v>
      </c>
      <c r="J2" s="92">
        <v>10</v>
      </c>
    </row>
    <row r="3" spans="1:10" ht="16.5" thickTop="1" thickBot="1" x14ac:dyDescent="0.3">
      <c r="A3" s="86">
        <v>2</v>
      </c>
      <c r="B3" s="87" t="s">
        <v>512</v>
      </c>
      <c r="C3" s="86" t="s">
        <v>253</v>
      </c>
      <c r="D3" s="90">
        <v>301404</v>
      </c>
      <c r="E3" s="91">
        <v>9.6</v>
      </c>
      <c r="F3" s="90" t="s">
        <v>513</v>
      </c>
      <c r="G3" s="90">
        <v>22</v>
      </c>
      <c r="H3" s="91">
        <v>9.6</v>
      </c>
      <c r="I3" s="92">
        <v>34</v>
      </c>
    </row>
    <row r="4" spans="1:10" ht="16.5" thickTop="1" thickBot="1" x14ac:dyDescent="0.3">
      <c r="A4" s="86">
        <v>3</v>
      </c>
      <c r="B4" s="87" t="s">
        <v>337</v>
      </c>
      <c r="C4" s="86" t="s">
        <v>338</v>
      </c>
      <c r="D4" s="90">
        <v>6700728</v>
      </c>
      <c r="E4" s="91">
        <v>13.1</v>
      </c>
      <c r="F4" s="90" t="s">
        <v>514</v>
      </c>
      <c r="G4" s="90">
        <v>22</v>
      </c>
      <c r="H4" s="91">
        <v>12.9</v>
      </c>
      <c r="I4" s="92">
        <v>37</v>
      </c>
      <c r="J4" s="92">
        <v>30</v>
      </c>
    </row>
    <row r="5" spans="1:10" ht="16.5" thickTop="1" thickBot="1" x14ac:dyDescent="0.3">
      <c r="A5" s="86">
        <v>4</v>
      </c>
      <c r="B5" s="87" t="s">
        <v>515</v>
      </c>
      <c r="C5" s="86" t="s">
        <v>253</v>
      </c>
      <c r="D5" s="90">
        <v>301742</v>
      </c>
      <c r="E5" s="91">
        <v>12.3</v>
      </c>
      <c r="F5" s="90" t="s">
        <v>516</v>
      </c>
      <c r="G5" s="90">
        <v>21</v>
      </c>
      <c r="H5" s="91">
        <v>12.7</v>
      </c>
      <c r="I5" s="93">
        <v>36</v>
      </c>
      <c r="J5" s="93">
        <v>20</v>
      </c>
    </row>
    <row r="6" spans="1:10" ht="16.5" thickTop="1" thickBot="1" x14ac:dyDescent="0.3">
      <c r="A6" s="86">
        <v>5</v>
      </c>
      <c r="B6" s="87" t="s">
        <v>517</v>
      </c>
      <c r="C6" s="86" t="s">
        <v>253</v>
      </c>
      <c r="D6" s="90">
        <v>301677</v>
      </c>
      <c r="E6" s="91">
        <v>14.8</v>
      </c>
      <c r="F6" s="90" t="s">
        <v>518</v>
      </c>
      <c r="G6" s="90">
        <v>20</v>
      </c>
      <c r="H6" s="91">
        <v>14.5</v>
      </c>
      <c r="I6" s="93">
        <v>36</v>
      </c>
    </row>
    <row r="7" spans="1:10" ht="16.5" thickTop="1" thickBot="1" x14ac:dyDescent="0.3">
      <c r="A7" s="86">
        <v>6</v>
      </c>
      <c r="B7" s="87" t="s">
        <v>170</v>
      </c>
      <c r="C7" s="86" t="s">
        <v>4</v>
      </c>
      <c r="D7" s="90">
        <v>4600009</v>
      </c>
      <c r="E7" s="91">
        <v>12.4</v>
      </c>
      <c r="F7" s="90" t="s">
        <v>519</v>
      </c>
      <c r="G7" s="90">
        <v>19</v>
      </c>
      <c r="H7" s="91">
        <v>12.3</v>
      </c>
      <c r="I7" s="93">
        <v>34</v>
      </c>
    </row>
    <row r="8" spans="1:10" ht="16.5" thickTop="1" thickBot="1" x14ac:dyDescent="0.3">
      <c r="A8" s="86">
        <v>7</v>
      </c>
      <c r="B8" s="87" t="s">
        <v>520</v>
      </c>
      <c r="C8" s="86" t="s">
        <v>344</v>
      </c>
      <c r="D8" s="90">
        <v>22000117</v>
      </c>
      <c r="E8" s="91">
        <v>7.7</v>
      </c>
      <c r="F8" s="90" t="s">
        <v>521</v>
      </c>
      <c r="G8" s="90">
        <v>18</v>
      </c>
      <c r="H8" s="91">
        <v>7.8</v>
      </c>
      <c r="I8" s="93">
        <v>27</v>
      </c>
    </row>
    <row r="9" spans="1:10" ht="16.5" thickTop="1" thickBot="1" x14ac:dyDescent="0.3">
      <c r="A9" s="86">
        <v>8</v>
      </c>
      <c r="B9" s="87" t="s">
        <v>136</v>
      </c>
      <c r="C9" s="86" t="s">
        <v>115</v>
      </c>
      <c r="D9" s="90">
        <v>12201457</v>
      </c>
      <c r="E9" s="91">
        <v>20.3</v>
      </c>
      <c r="F9" s="90" t="s">
        <v>522</v>
      </c>
      <c r="G9" s="90">
        <v>15</v>
      </c>
      <c r="H9" s="91">
        <v>20.100000000000001</v>
      </c>
      <c r="I9" s="93">
        <v>38</v>
      </c>
      <c r="J9" s="93">
        <v>20</v>
      </c>
    </row>
    <row r="10" spans="1:10" ht="16.5" thickTop="1" thickBot="1" x14ac:dyDescent="0.3">
      <c r="A10" s="86">
        <v>9</v>
      </c>
      <c r="B10" s="87" t="s">
        <v>523</v>
      </c>
      <c r="C10" s="86" t="s">
        <v>23</v>
      </c>
      <c r="D10" s="90">
        <v>9811539</v>
      </c>
      <c r="E10" s="91">
        <v>16.899999999999999</v>
      </c>
      <c r="F10" s="90" t="s">
        <v>524</v>
      </c>
      <c r="G10" s="90">
        <v>14</v>
      </c>
      <c r="H10" s="91">
        <v>17.100000000000001</v>
      </c>
      <c r="I10" s="93">
        <v>29</v>
      </c>
    </row>
    <row r="11" spans="1:10" ht="16.5" thickTop="1" thickBot="1" x14ac:dyDescent="0.3">
      <c r="A11" s="86">
        <v>10</v>
      </c>
      <c r="B11" s="87" t="s">
        <v>387</v>
      </c>
      <c r="C11" s="86" t="s">
        <v>23</v>
      </c>
      <c r="D11" s="90">
        <v>9807236</v>
      </c>
      <c r="E11" s="91">
        <v>23.7</v>
      </c>
      <c r="F11" s="90" t="s">
        <v>525</v>
      </c>
      <c r="G11" s="90">
        <v>13</v>
      </c>
      <c r="H11" s="91">
        <v>22.7</v>
      </c>
      <c r="I11" s="93">
        <v>42</v>
      </c>
      <c r="J11" s="93">
        <v>30</v>
      </c>
    </row>
    <row r="12" spans="1:10" ht="16.5" thickTop="1" thickBot="1" x14ac:dyDescent="0.3">
      <c r="A12" s="86">
        <v>11</v>
      </c>
      <c r="B12" s="87" t="s">
        <v>474</v>
      </c>
      <c r="C12" s="86" t="s">
        <v>23</v>
      </c>
      <c r="D12" s="90">
        <v>9807578</v>
      </c>
      <c r="E12" s="91">
        <v>16.899999999999999</v>
      </c>
      <c r="F12" s="90" t="s">
        <v>526</v>
      </c>
      <c r="G12" s="90">
        <v>13</v>
      </c>
      <c r="H12" s="91">
        <v>16.8</v>
      </c>
      <c r="I12" s="93">
        <v>33</v>
      </c>
    </row>
    <row r="13" spans="1:10" ht="16.5" thickTop="1" thickBot="1" x14ac:dyDescent="0.3">
      <c r="A13" s="86">
        <v>12</v>
      </c>
      <c r="B13" s="87" t="s">
        <v>527</v>
      </c>
      <c r="C13" s="86" t="s">
        <v>253</v>
      </c>
      <c r="D13" s="90">
        <v>302103</v>
      </c>
      <c r="E13" s="91">
        <v>18.600000000000001</v>
      </c>
      <c r="F13" s="90" t="s">
        <v>528</v>
      </c>
      <c r="G13" s="90">
        <v>13</v>
      </c>
      <c r="H13" s="91">
        <v>18.5</v>
      </c>
      <c r="I13" s="93">
        <v>35</v>
      </c>
    </row>
    <row r="14" spans="1:10" ht="16.5" thickTop="1" thickBot="1" x14ac:dyDescent="0.3">
      <c r="A14" s="86">
        <v>13</v>
      </c>
      <c r="B14" s="87" t="s">
        <v>529</v>
      </c>
      <c r="C14" s="86" t="s">
        <v>37</v>
      </c>
      <c r="D14" s="90">
        <v>400598</v>
      </c>
      <c r="E14" s="91">
        <v>12.2</v>
      </c>
      <c r="F14" s="90" t="s">
        <v>530</v>
      </c>
      <c r="G14" s="90">
        <v>11</v>
      </c>
      <c r="H14" s="91">
        <v>12.2</v>
      </c>
      <c r="I14" s="93">
        <v>24</v>
      </c>
    </row>
    <row r="15" spans="1:10" ht="16.5" thickTop="1" thickBot="1" x14ac:dyDescent="0.3">
      <c r="A15" s="86" t="s">
        <v>531</v>
      </c>
      <c r="B15" s="87" t="s">
        <v>144</v>
      </c>
      <c r="C15" s="86" t="s">
        <v>23</v>
      </c>
      <c r="D15" s="90">
        <v>9804943</v>
      </c>
      <c r="E15" s="91">
        <v>23.5</v>
      </c>
      <c r="F15" s="90" t="s">
        <v>532</v>
      </c>
      <c r="G15" s="90">
        <v>11</v>
      </c>
      <c r="H15" s="91">
        <v>23.2</v>
      </c>
      <c r="I15" s="93">
        <v>36</v>
      </c>
    </row>
    <row r="16" spans="1:10" ht="16.5" thickTop="1" thickBot="1" x14ac:dyDescent="0.3">
      <c r="A16" s="86" t="s">
        <v>531</v>
      </c>
      <c r="B16" s="87" t="s">
        <v>14</v>
      </c>
      <c r="C16" s="86" t="s">
        <v>15</v>
      </c>
      <c r="D16" s="90">
        <v>5300717</v>
      </c>
      <c r="E16" s="91">
        <v>15.8</v>
      </c>
      <c r="F16" s="90" t="s">
        <v>533</v>
      </c>
      <c r="G16" s="90">
        <v>11</v>
      </c>
      <c r="H16" s="91">
        <v>15.8</v>
      </c>
      <c r="I16" s="93">
        <v>25</v>
      </c>
    </row>
    <row r="17" spans="1:10" ht="16.5" thickTop="1" thickBot="1" x14ac:dyDescent="0.3">
      <c r="A17" s="86">
        <v>16</v>
      </c>
      <c r="B17" s="87" t="s">
        <v>54</v>
      </c>
      <c r="C17" s="86" t="s">
        <v>31</v>
      </c>
      <c r="D17" s="90">
        <v>8501104</v>
      </c>
      <c r="E17" s="91">
        <v>13.6</v>
      </c>
      <c r="F17" s="90" t="s">
        <v>534</v>
      </c>
      <c r="G17" s="90">
        <v>10</v>
      </c>
      <c r="H17" s="91">
        <v>13.7</v>
      </c>
      <c r="I17" s="93">
        <v>26</v>
      </c>
    </row>
    <row r="18" spans="1:10" ht="16.5" thickTop="1" thickBot="1" x14ac:dyDescent="0.3">
      <c r="A18" s="86">
        <v>17</v>
      </c>
      <c r="B18" s="87" t="s">
        <v>320</v>
      </c>
      <c r="C18" s="86" t="s">
        <v>173</v>
      </c>
      <c r="D18" s="90">
        <v>13900018</v>
      </c>
      <c r="E18" s="91">
        <v>23.3</v>
      </c>
      <c r="F18" s="90" t="s">
        <v>312</v>
      </c>
      <c r="G18" s="90">
        <v>10</v>
      </c>
      <c r="H18" s="91">
        <v>23.2</v>
      </c>
      <c r="I18" s="93">
        <v>34</v>
      </c>
    </row>
    <row r="19" spans="1:10" ht="16.5" thickTop="1" thickBot="1" x14ac:dyDescent="0.3">
      <c r="A19" s="86">
        <v>18</v>
      </c>
      <c r="B19" s="87" t="s">
        <v>535</v>
      </c>
      <c r="C19" s="86" t="s">
        <v>253</v>
      </c>
      <c r="D19" s="90">
        <v>301740</v>
      </c>
      <c r="E19" s="91">
        <v>21.4</v>
      </c>
      <c r="F19" s="90" t="s">
        <v>536</v>
      </c>
      <c r="G19" s="90">
        <v>9</v>
      </c>
      <c r="H19" s="91">
        <v>21.5</v>
      </c>
      <c r="I19" s="93">
        <v>28</v>
      </c>
    </row>
    <row r="20" spans="1:10" ht="16.5" thickTop="1" thickBot="1" x14ac:dyDescent="0.3">
      <c r="A20" s="86">
        <v>19</v>
      </c>
      <c r="B20" s="87" t="s">
        <v>74</v>
      </c>
      <c r="C20" s="86" t="s">
        <v>15</v>
      </c>
      <c r="D20" s="90">
        <v>5300718</v>
      </c>
      <c r="E20" s="91">
        <v>23.5</v>
      </c>
      <c r="F20" s="90" t="s">
        <v>265</v>
      </c>
      <c r="G20" s="90">
        <v>9</v>
      </c>
      <c r="H20" s="91">
        <v>23.6</v>
      </c>
      <c r="I20" s="93">
        <v>31</v>
      </c>
    </row>
    <row r="21" spans="1:10" ht="16.5" thickTop="1" thickBot="1" x14ac:dyDescent="0.3">
      <c r="A21" s="86">
        <v>20</v>
      </c>
      <c r="B21" s="87" t="s">
        <v>537</v>
      </c>
      <c r="C21" s="86" t="s">
        <v>253</v>
      </c>
      <c r="D21" s="90">
        <v>302105</v>
      </c>
      <c r="E21" s="91">
        <v>26.6</v>
      </c>
      <c r="F21" s="90" t="s">
        <v>538</v>
      </c>
      <c r="G21" s="90">
        <v>9</v>
      </c>
      <c r="H21" s="91">
        <v>26.5</v>
      </c>
      <c r="I21" s="93">
        <v>35</v>
      </c>
      <c r="J21" s="93">
        <v>10</v>
      </c>
    </row>
    <row r="22" spans="1:10" ht="16.5" thickTop="1" thickBot="1" x14ac:dyDescent="0.3">
      <c r="A22" s="86">
        <v>21</v>
      </c>
      <c r="B22" s="87" t="s">
        <v>539</v>
      </c>
      <c r="C22" s="86" t="s">
        <v>253</v>
      </c>
      <c r="D22" s="90">
        <v>302366</v>
      </c>
      <c r="E22" s="91">
        <v>20</v>
      </c>
      <c r="F22" s="90" t="s">
        <v>540</v>
      </c>
      <c r="G22" s="90">
        <v>9</v>
      </c>
      <c r="H22" s="91">
        <v>20</v>
      </c>
      <c r="I22" s="93">
        <v>23</v>
      </c>
    </row>
    <row r="23" spans="1:10" ht="16.5" thickTop="1" thickBot="1" x14ac:dyDescent="0.3">
      <c r="A23" s="86">
        <v>22</v>
      </c>
      <c r="B23" s="87" t="s">
        <v>102</v>
      </c>
      <c r="C23" s="86" t="s">
        <v>103</v>
      </c>
      <c r="D23" s="90">
        <v>7100696</v>
      </c>
      <c r="E23" s="91">
        <v>30.3</v>
      </c>
      <c r="F23" s="90" t="s">
        <v>541</v>
      </c>
      <c r="G23" s="90">
        <v>9</v>
      </c>
      <c r="H23" s="91">
        <v>30.3</v>
      </c>
      <c r="I23" s="93">
        <v>35</v>
      </c>
    </row>
    <row r="24" spans="1:10" ht="16.5" thickTop="1" thickBot="1" x14ac:dyDescent="0.3">
      <c r="A24" s="86">
        <v>23</v>
      </c>
      <c r="B24" s="87" t="s">
        <v>542</v>
      </c>
      <c r="C24" s="86" t="s">
        <v>253</v>
      </c>
      <c r="D24" s="90">
        <v>301327</v>
      </c>
      <c r="E24" s="91">
        <v>21.3</v>
      </c>
      <c r="F24" s="90" t="s">
        <v>543</v>
      </c>
      <c r="G24" s="90">
        <v>7</v>
      </c>
      <c r="H24" s="91">
        <v>21.7</v>
      </c>
      <c r="I24" s="93">
        <v>23</v>
      </c>
    </row>
    <row r="25" spans="1:10" ht="16.5" thickTop="1" thickBot="1" x14ac:dyDescent="0.3">
      <c r="A25" s="86">
        <v>24</v>
      </c>
      <c r="B25" s="87" t="s">
        <v>152</v>
      </c>
      <c r="C25" s="86" t="s">
        <v>115</v>
      </c>
      <c r="D25" s="90">
        <v>12201010</v>
      </c>
      <c r="E25" s="91">
        <v>15.6</v>
      </c>
      <c r="F25" s="90" t="s">
        <v>544</v>
      </c>
      <c r="G25" s="90">
        <v>7</v>
      </c>
      <c r="H25" s="91">
        <v>15.7</v>
      </c>
      <c r="I25" s="93">
        <v>18</v>
      </c>
    </row>
    <row r="26" spans="1:10" ht="16.5" thickTop="1" thickBot="1" x14ac:dyDescent="0.3">
      <c r="A26" s="86">
        <v>25</v>
      </c>
      <c r="B26" s="87" t="s">
        <v>545</v>
      </c>
      <c r="C26" s="86" t="s">
        <v>253</v>
      </c>
      <c r="D26" s="90">
        <v>302408</v>
      </c>
      <c r="E26" s="91">
        <v>23.5</v>
      </c>
      <c r="F26" s="90" t="s">
        <v>546</v>
      </c>
      <c r="G26" s="90">
        <v>6</v>
      </c>
      <c r="H26" s="91">
        <v>24.8</v>
      </c>
      <c r="I26" s="93">
        <v>25</v>
      </c>
    </row>
    <row r="27" spans="1:10" ht="16.5" thickTop="1" thickBot="1" x14ac:dyDescent="0.3">
      <c r="A27" s="86">
        <v>26</v>
      </c>
      <c r="B27" s="87" t="s">
        <v>91</v>
      </c>
      <c r="C27" s="86" t="s">
        <v>31</v>
      </c>
      <c r="D27" s="90">
        <v>8500143</v>
      </c>
      <c r="E27" s="91">
        <v>27.7</v>
      </c>
      <c r="F27" s="90" t="s">
        <v>547</v>
      </c>
      <c r="G27" s="90">
        <v>4</v>
      </c>
      <c r="H27" s="91">
        <v>27.7</v>
      </c>
      <c r="I27" s="93">
        <v>27</v>
      </c>
    </row>
    <row r="28" spans="1:10" ht="16.5" thickTop="1" thickBot="1" x14ac:dyDescent="0.3">
      <c r="A28" s="86">
        <v>27</v>
      </c>
      <c r="B28" s="87" t="s">
        <v>207</v>
      </c>
      <c r="C28" s="86" t="s">
        <v>1</v>
      </c>
      <c r="D28" s="90">
        <v>9200336</v>
      </c>
      <c r="E28" s="91">
        <v>31.3</v>
      </c>
      <c r="F28" s="90" t="s">
        <v>548</v>
      </c>
      <c r="G28" s="90">
        <v>3</v>
      </c>
      <c r="H28" s="91">
        <v>31.3</v>
      </c>
      <c r="I28" s="93">
        <v>29</v>
      </c>
    </row>
    <row r="29" spans="1:10" ht="16.5" thickTop="1" thickBot="1" x14ac:dyDescent="0.3">
      <c r="A29" s="86">
        <v>28</v>
      </c>
      <c r="B29" s="87" t="s">
        <v>549</v>
      </c>
      <c r="C29" s="86" t="s">
        <v>253</v>
      </c>
      <c r="D29" s="90">
        <v>302335</v>
      </c>
      <c r="E29" s="91">
        <v>42.5</v>
      </c>
      <c r="F29" s="90" t="s">
        <v>550</v>
      </c>
      <c r="G29" s="90">
        <v>2</v>
      </c>
      <c r="H29" s="91">
        <v>42.5</v>
      </c>
      <c r="I29" s="93">
        <v>31</v>
      </c>
      <c r="J29" s="93">
        <v>30</v>
      </c>
    </row>
    <row r="30" spans="1:10" ht="16.5" thickTop="1" thickBot="1" x14ac:dyDescent="0.3">
      <c r="A30" s="88">
        <v>29</v>
      </c>
      <c r="B30" s="89" t="s">
        <v>196</v>
      </c>
      <c r="C30" s="88" t="s">
        <v>125</v>
      </c>
      <c r="D30" s="94">
        <v>6800867</v>
      </c>
      <c r="E30" s="95">
        <v>33.299999999999997</v>
      </c>
      <c r="F30" s="94" t="s">
        <v>153</v>
      </c>
      <c r="G30" s="94" t="s">
        <v>154</v>
      </c>
      <c r="H30" s="95">
        <v>33.299999999999997</v>
      </c>
    </row>
    <row r="31" spans="1:10" ht="15.75" thickTop="1" x14ac:dyDescent="0.25"/>
  </sheetData>
  <hyperlinks>
    <hyperlink ref="B2" r:id="rId1" tooltip="ZAPOTIL Zbyněk" display="https://www.cgf.cz/cz/turnaje/turnaje-vyhledavani/turnaj/vysledkova-listina-hrace?id=872917385&amp;categoryId=872917409&amp;golferId=63584174" xr:uid="{EB9E04B4-15A1-435E-AE16-4700A8B61BDC}"/>
    <hyperlink ref="B3" r:id="rId2" tooltip="SEKULA Karel" display="https://www.cgf.cz/cz/turnaje/turnaje-vyhledavani/turnaj/vysledkova-listina-hrace?id=872917385&amp;categoryId=872917409&amp;golferId=1922884" xr:uid="{EF0807C0-846C-4D7F-B3E3-3CC6DC9E00EA}"/>
    <hyperlink ref="B4" r:id="rId3" tooltip="KOS Josef" display="https://www.cgf.cz/cz/turnaje/turnaje-vyhledavani/turnaj/vysledkova-listina-hrace?id=872917385&amp;categoryId=872917409&amp;golferId=453483358" xr:uid="{24B5EFAD-FB67-4B77-903E-99E35F595624}"/>
    <hyperlink ref="B5" r:id="rId4" tooltip="GUREGA Milan" display="https://www.cgf.cz/cz/turnaje/turnaje-vyhledavani/turnaj/vysledkova-listina-hrace?id=872917385&amp;categoryId=872917409&amp;golferId=97936134" xr:uid="{716CE26B-CEFD-4367-AFCB-379A14D8F281}"/>
    <hyperlink ref="B6" r:id="rId5" tooltip="FRITSCH Roland" display="https://www.cgf.cz/cz/turnaje/turnaje-vyhledavani/turnaj/vysledkova-listina-hrace?id=872917385&amp;categoryId=872917409&amp;golferId=15457274" xr:uid="{DD886232-096E-4313-B929-3D647654E0CF}"/>
    <hyperlink ref="B7" r:id="rId6" tooltip="MAZAČ Bohumil" display="https://www.cgf.cz/cz/turnaje/turnaje-vyhledavani/turnaj/vysledkova-listina-hrace?id=872917385&amp;categoryId=872917409&amp;golferId=63469236" xr:uid="{B8F3D814-84FD-4A04-B093-B7B54D2B7358}"/>
    <hyperlink ref="B8" r:id="rId7" tooltip="VOLÍN Jaroslav" display="https://www.cgf.cz/cz/turnaje/turnaje-vyhledavani/turnaj/vysledkova-listina-hrace?id=872917385&amp;categoryId=872917409&amp;golferId=82453593" xr:uid="{3E27E375-A1A6-42E0-8337-4F3BE32BED12}"/>
    <hyperlink ref="B9" r:id="rId8" tooltip="ČUS Martin" display="https://www.cgf.cz/cz/turnaje/turnaje-vyhledavani/turnaj/vysledkova-listina-hrace?id=872917385&amp;categoryId=872917409&amp;golferId=662118803" xr:uid="{FBBAE6E8-1D40-4FA3-BAAD-88A58C610281}"/>
    <hyperlink ref="B10" r:id="rId9" tooltip="JIREŠ Radek" display="https://www.cgf.cz/cz/turnaje/turnaje-vyhledavani/turnaj/vysledkova-listina-hrace?id=872917385&amp;categoryId=872917409&amp;golferId=363873357" xr:uid="{AB6FEEE3-5C76-4596-AD85-E7E22B4A3DD3}"/>
    <hyperlink ref="B11" r:id="rId10" tooltip="MARYŠKO Zdeněk" display="https://www.cgf.cz/cz/turnaje/turnaje-vyhledavani/turnaj/vysledkova-listina-hrace?id=872917385&amp;categoryId=872917409&amp;golferId=32500692" xr:uid="{A3B444E4-1750-420C-96E8-41D168913C1B}"/>
    <hyperlink ref="B12" r:id="rId11" tooltip="NĚMEC Milan" display="https://www.cgf.cz/cz/turnaje/turnaje-vyhledavani/turnaj/vysledkova-listina-hrace?id=872917385&amp;categoryId=872917409&amp;golferId=34610099" xr:uid="{999B3BC9-B4EF-4FA2-BB9C-C40D5792C3F9}"/>
    <hyperlink ref="B13" r:id="rId12" tooltip="KLŮJ Ivan" display="https://www.cgf.cz/cz/turnaje/turnaje-vyhledavani/turnaj/vysledkova-listina-hrace?id=872917385&amp;categoryId=872917409&amp;golferId=145172913" xr:uid="{93F28539-A504-4999-86FC-661F40E4C5F1}"/>
    <hyperlink ref="B14" r:id="rId13" tooltip="OVSÍK Jaroslav" display="https://www.cgf.cz/cz/turnaje/turnaje-vyhledavani/turnaj/vysledkova-listina-hrace?id=872917385&amp;categoryId=872917409&amp;golferId=39226589" xr:uid="{04B855B1-12A9-4E76-A50A-8EE135E2B7A8}"/>
    <hyperlink ref="B15" r:id="rId14" tooltip="KROUPA Josef" display="https://www.cgf.cz/cz/turnaje/turnaje-vyhledavani/turnaj/vysledkova-listina-hrace?id=872917385&amp;categoryId=872917409&amp;golferId=450104451" xr:uid="{90CA1539-114E-4B36-9F53-8641DDBF2135}"/>
    <hyperlink ref="B16" r:id="rId15" tooltip="BENDA Oliver" display="https://www.cgf.cz/cz/turnaje/turnaje-vyhledavani/turnaj/vysledkova-listina-hrace?id=872917385&amp;categoryId=872917409&amp;golferId=5713989" xr:uid="{215D2C28-800E-44D8-99E7-92080D728E0E}"/>
    <hyperlink ref="B17" r:id="rId16" tooltip="POLERECKÝ Miroslav" display="https://www.cgf.cz/cz/turnaje/turnaje-vyhledavani/turnaj/vysledkova-listina-hrace?id=872917385&amp;categoryId=872917409&amp;golferId=522217339" xr:uid="{D966C819-084E-4574-8D84-38A99B65E6C8}"/>
    <hyperlink ref="B18" r:id="rId17" tooltip="JOSEF Jaroslav" display="https://www.cgf.cz/cz/turnaje/turnaje-vyhledavani/turnaj/vysledkova-listina-hrace?id=872917385&amp;categoryId=872917409&amp;golferId=90689717" xr:uid="{8162107A-C2D4-49BC-AF33-62251508C6D2}"/>
    <hyperlink ref="B19" r:id="rId18" tooltip="RULÍK Radim" display="https://www.cgf.cz/cz/turnaje/turnaje-vyhledavani/turnaj/vysledkova-listina-hrace?id=872917385&amp;categoryId=872917409&amp;golferId=49539140" xr:uid="{39610278-8314-4F5F-BCEE-9CABF563C599}"/>
    <hyperlink ref="B20" r:id="rId19" tooltip="BENDA Milan" display="https://www.cgf.cz/cz/turnaje/turnaje-vyhledavani/turnaj/vysledkova-listina-hrace?id=872917385&amp;categoryId=872917409&amp;golferId=40232602" xr:uid="{6A9489BE-24DF-495E-878D-4AA398439150}"/>
    <hyperlink ref="B21" r:id="rId20" tooltip="KOZEL Jakub" display="https://www.cgf.cz/cz/turnaje/turnaje-vyhledavani/turnaj/vysledkova-listina-hrace?id=872917385&amp;categoryId=872917409&amp;golferId=298460673" xr:uid="{E67B8741-13AC-4BD9-9D6B-ECECFD9827CF}"/>
    <hyperlink ref="B22" r:id="rId21" tooltip="PÖSCHL Miroslav" display="https://www.cgf.cz/cz/turnaje/turnaje-vyhledavani/turnaj/vysledkova-listina-hrace?id=872917385&amp;categoryId=872917409&amp;golferId=182034294" xr:uid="{E09333A2-7F1C-4770-A58A-E1B0EE5C3419}"/>
    <hyperlink ref="B23" r:id="rId22" tooltip="FURCH Jan" display="https://www.cgf.cz/cz/turnaje/turnaje-vyhledavani/turnaj/vysledkova-listina-hrace?id=872917385&amp;categoryId=872917409&amp;golferId=444035383" xr:uid="{806951D3-FFB1-460D-A185-C193280F45B4}"/>
    <hyperlink ref="B24" r:id="rId23" tooltip="JANDOUŠ Ladislav" display="https://www.cgf.cz/cz/turnaje/turnaje-vyhledavani/turnaj/vysledkova-listina-hrace?id=872917385&amp;categoryId=872917409&amp;golferId=51126119" xr:uid="{A189AA59-36F4-47D9-8B60-F3F20D60C612}"/>
    <hyperlink ref="B25" r:id="rId24" tooltip="URBAN Vladimír" display="https://www.cgf.cz/cz/turnaje/turnaje-vyhledavani/turnaj/vysledkova-listina-hrace?id=872917385&amp;categoryId=872917409&amp;golferId=457355288" xr:uid="{3450F7B2-CEFF-4AF0-8D78-41BDD6BC655A}"/>
    <hyperlink ref="B26" r:id="rId25" tooltip="ZBINYAKOV Alexey" display="https://www.cgf.cz/cz/turnaje/turnaje-vyhledavani/turnaj/vysledkova-listina-hrace?id=872917385&amp;categoryId=872917409&amp;golferId=465782230" xr:uid="{28869348-34FD-49FC-94D3-F52D49B716AB}"/>
    <hyperlink ref="B27" r:id="rId26" tooltip="MAXA David" display="https://www.cgf.cz/cz/turnaje/turnaje-vyhledavani/turnaj/vysledkova-listina-hrace?id=872917385&amp;categoryId=872917409&amp;golferId=28270379" xr:uid="{37B4EBD1-26E5-445B-A46F-9AE503BE9CF1}"/>
    <hyperlink ref="B28" r:id="rId27" tooltip="ZELENKA Vladimír" display="https://www.cgf.cz/cz/turnaje/turnaje-vyhledavani/turnaj/vysledkova-listina-hrace?id=872917385&amp;categoryId=872917409&amp;golferId=66499771" xr:uid="{86DCD6FE-F622-4107-AB3A-49AD900814F6}"/>
    <hyperlink ref="B29" r:id="rId28" tooltip="HAŠEK Jiří" display="https://www.cgf.cz/cz/turnaje/turnaje-vyhledavani/turnaj/vysledkova-listina-hrace?id=872917385&amp;categoryId=872917409&amp;golferId=614141864" xr:uid="{1BEC5427-8929-4B7C-BD05-9912EF4D1B91}"/>
    <hyperlink ref="B30" r:id="rId29" tooltip="JEŘÁBEK Michal" display="https://www.cgf.cz/cz/turnaje/turnaje-vyhledavani/turnaj/vysledkova-listina-hrace?id=872917385&amp;categoryId=872917409&amp;golferId=479087919" xr:uid="{13A95906-349D-4384-8A48-743522A0584E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Výsledky_muži_2023</vt:lpstr>
      <vt:lpstr>19.4.2023</vt:lpstr>
      <vt:lpstr>2.5.2023</vt:lpstr>
      <vt:lpstr>24.5.2023 Dýšina</vt:lpstr>
      <vt:lpstr>13.6.2023</vt:lpstr>
      <vt:lpstr>29.6.2023</vt:lpstr>
      <vt:lpstr>13.7.2023</vt:lpstr>
      <vt:lpstr>4.8.2023 Konopiště</vt:lpstr>
      <vt:lpstr>10.9.2023</vt:lpstr>
      <vt:lpstr>4.10.2023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Petříková, Iveta (P Automobil Import s.r.o.)</dc:creator>
  <cp:lastModifiedBy>Petříková, Iveta (P Automobil Import s.r.o.)</cp:lastModifiedBy>
  <cp:lastPrinted>2023-08-11T06:07:21Z</cp:lastPrinted>
  <dcterms:created xsi:type="dcterms:W3CDTF">2015-06-05T18:19:34Z</dcterms:created>
  <dcterms:modified xsi:type="dcterms:W3CDTF">2023-09-13T06:19:56Z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07298f-a952-426f-87e3-399a93be468a_Enabled">
    <vt:lpwstr>true</vt:lpwstr>
  </property>
  <property fmtid="{D5CDD505-2E9C-101B-9397-08002B2CF9AE}" pid="3" name="MSIP_Label_6307298f-a952-426f-87e3-399a93be468a_SetDate">
    <vt:lpwstr>2023-08-11T05:24:31Z</vt:lpwstr>
  </property>
  <property fmtid="{D5CDD505-2E9C-101B-9397-08002B2CF9AE}" pid="4" name="MSIP_Label_6307298f-a952-426f-87e3-399a93be468a_Method">
    <vt:lpwstr>Standard</vt:lpwstr>
  </property>
  <property fmtid="{D5CDD505-2E9C-101B-9397-08002B2CF9AE}" pid="5" name="MSIP_Label_6307298f-a952-426f-87e3-399a93be468a_Name">
    <vt:lpwstr>Internal</vt:lpwstr>
  </property>
  <property fmtid="{D5CDD505-2E9C-101B-9397-08002B2CF9AE}" pid="6" name="MSIP_Label_6307298f-a952-426f-87e3-399a93be468a_SiteId">
    <vt:lpwstr>5df0bd7c-429b-44d8-be5e-2eef0b901c9d</vt:lpwstr>
  </property>
  <property fmtid="{D5CDD505-2E9C-101B-9397-08002B2CF9AE}" pid="7" name="MSIP_Label_6307298f-a952-426f-87e3-399a93be468a_ActionId">
    <vt:lpwstr>5506a3af-f712-40bd-ba36-c57b5538fc0e</vt:lpwstr>
  </property>
  <property fmtid="{D5CDD505-2E9C-101B-9397-08002B2CF9AE}" pid="8" name="MSIP_Label_6307298f-a952-426f-87e3-399a93be468a_ContentBits">
    <vt:lpwstr>0</vt:lpwstr>
  </property>
</Properties>
</file>